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4\zarządzenie zmnieniające nr _2024 z _reorganizacja ZUW\"/>
    </mc:Choice>
  </mc:AlternateContent>
  <bookViews>
    <workbookView xWindow="0" yWindow="0" windowWidth="28800" windowHeight="11835" firstSheet="2" activeTab="2"/>
  </bookViews>
  <sheets>
    <sheet name="Zał. 1_korekta" sheetId="3" state="hidden" r:id="rId1"/>
    <sheet name="Zał.1" sheetId="4" state="hidden" r:id="rId2"/>
    <sheet name="Załącznik nr 1" sheetId="12" r:id="rId3"/>
  </sheets>
  <definedNames>
    <definedName name="_xlnm._FilterDatabase" localSheetId="2" hidden="1">'Załącznik nr 1'!$A$20:$K$20</definedName>
    <definedName name="_xlnm.Print_Area" localSheetId="2">'Załącznik nr 1'!$A$1:$J$237</definedName>
    <definedName name="_xlnm.Print_Titles" localSheetId="2">'Załącznik nr 1'!$15:$19</definedName>
  </definedNames>
  <calcPr calcId="152511"/>
</workbook>
</file>

<file path=xl/calcChain.xml><?xml version="1.0" encoding="utf-8"?>
<calcChain xmlns="http://schemas.openxmlformats.org/spreadsheetml/2006/main">
  <c r="E29" i="12" l="1"/>
  <c r="E22" i="12"/>
  <c r="E28" i="12"/>
  <c r="E20" i="12"/>
  <c r="F20" i="12"/>
  <c r="G20" i="12"/>
  <c r="H20" i="12"/>
  <c r="I20" i="12"/>
  <c r="J20" i="12"/>
  <c r="D20" i="12"/>
  <c r="D90" i="12" l="1"/>
  <c r="D99" i="12"/>
  <c r="E104" i="12"/>
  <c r="E103" i="12" s="1"/>
  <c r="J103" i="12"/>
  <c r="I103" i="12"/>
  <c r="H103" i="12"/>
  <c r="G103" i="12"/>
  <c r="F103" i="12"/>
  <c r="E101" i="12"/>
  <c r="E100" i="12" s="1"/>
  <c r="J100" i="12"/>
  <c r="J99" i="12" s="1"/>
  <c r="I100" i="12"/>
  <c r="I99" i="12" s="1"/>
  <c r="H100" i="12"/>
  <c r="G100" i="12"/>
  <c r="F100" i="12"/>
  <c r="F99" i="12" s="1"/>
  <c r="G99" i="12" l="1"/>
  <c r="E99" i="12"/>
  <c r="H99" i="12"/>
  <c r="H170" i="12"/>
  <c r="H165" i="12"/>
  <c r="F41" i="12"/>
  <c r="H203" i="12"/>
  <c r="H202" i="12"/>
  <c r="F147" i="12"/>
  <c r="H199" i="12"/>
  <c r="F153" i="12"/>
  <c r="F137" i="12"/>
  <c r="H190" i="12"/>
  <c r="H161" i="12"/>
  <c r="H157" i="12"/>
  <c r="G115" i="12"/>
  <c r="F114" i="12"/>
  <c r="H113" i="12"/>
  <c r="H215" i="12"/>
  <c r="F109" i="12"/>
  <c r="H108" i="12"/>
  <c r="F212" i="12"/>
  <c r="H185" i="12"/>
  <c r="H183" i="12"/>
  <c r="F211" i="12"/>
  <c r="H88" i="12"/>
  <c r="F88" i="12"/>
  <c r="F72" i="12"/>
  <c r="F65" i="12"/>
  <c r="F208" i="12"/>
  <c r="H84" i="12"/>
  <c r="H80" i="12"/>
  <c r="H76" i="12"/>
  <c r="H175" i="12"/>
  <c r="H57" i="12"/>
  <c r="H56" i="12"/>
  <c r="H51" i="12"/>
  <c r="H61" i="12"/>
  <c r="H153" i="12"/>
  <c r="G143" i="12" l="1"/>
  <c r="H143" i="12"/>
  <c r="I143" i="12"/>
  <c r="J143" i="12"/>
  <c r="E149" i="12"/>
  <c r="F235" i="12"/>
  <c r="E235" i="12" s="1"/>
  <c r="E234" i="12" s="1"/>
  <c r="E233" i="12" s="1"/>
  <c r="J234" i="12"/>
  <c r="J233" i="12" s="1"/>
  <c r="I234" i="12"/>
  <c r="H234" i="12"/>
  <c r="G234" i="12"/>
  <c r="G233" i="12" s="1"/>
  <c r="F234" i="12"/>
  <c r="F233" i="12" s="1"/>
  <c r="I233" i="12"/>
  <c r="H233" i="12"/>
  <c r="D233" i="12"/>
  <c r="E231" i="12"/>
  <c r="E230" i="12" s="1"/>
  <c r="E226" i="12" s="1"/>
  <c r="J230" i="12"/>
  <c r="I230" i="12"/>
  <c r="H230" i="12"/>
  <c r="G230" i="12"/>
  <c r="G226" i="12" s="1"/>
  <c r="F230" i="12"/>
  <c r="D230" i="12"/>
  <c r="D226" i="12" s="1"/>
  <c r="E228" i="12"/>
  <c r="E227" i="12" s="1"/>
  <c r="J227" i="12"/>
  <c r="J226" i="12" s="1"/>
  <c r="I227" i="12"/>
  <c r="H227" i="12"/>
  <c r="G227" i="12"/>
  <c r="F227" i="12"/>
  <c r="F226" i="12" s="1"/>
  <c r="E224" i="12"/>
  <c r="E223" i="12" s="1"/>
  <c r="J223" i="12"/>
  <c r="I223" i="12"/>
  <c r="H223" i="12"/>
  <c r="G223" i="12"/>
  <c r="F223" i="12"/>
  <c r="E221" i="12"/>
  <c r="E220" i="12" s="1"/>
  <c r="J220" i="12"/>
  <c r="I220" i="12"/>
  <c r="H220" i="12"/>
  <c r="G220" i="12"/>
  <c r="F220" i="12"/>
  <c r="D220" i="12"/>
  <c r="D205" i="12" s="1"/>
  <c r="E218" i="12"/>
  <c r="E217" i="12" s="1"/>
  <c r="J217" i="12"/>
  <c r="I217" i="12"/>
  <c r="H217" i="12"/>
  <c r="G217" i="12"/>
  <c r="F217" i="12"/>
  <c r="E215" i="12"/>
  <c r="E214" i="12" s="1"/>
  <c r="J214" i="12"/>
  <c r="I214" i="12"/>
  <c r="H214" i="12"/>
  <c r="G214" i="12"/>
  <c r="F214" i="12"/>
  <c r="E212" i="12"/>
  <c r="E211" i="12"/>
  <c r="J210" i="12"/>
  <c r="I210" i="12"/>
  <c r="H210" i="12"/>
  <c r="G210" i="12"/>
  <c r="F207" i="12"/>
  <c r="E208" i="12"/>
  <c r="E207" i="12" s="1"/>
  <c r="J207" i="12"/>
  <c r="I207" i="12"/>
  <c r="H207" i="12"/>
  <c r="G207" i="12"/>
  <c r="H201" i="12"/>
  <c r="E203" i="12"/>
  <c r="E202" i="12"/>
  <c r="J201" i="12"/>
  <c r="I201" i="12"/>
  <c r="G201" i="12"/>
  <c r="F201" i="12"/>
  <c r="D201" i="12"/>
  <c r="E199" i="12"/>
  <c r="E198" i="12" s="1"/>
  <c r="J198" i="12"/>
  <c r="I198" i="12"/>
  <c r="H198" i="12"/>
  <c r="G198" i="12"/>
  <c r="F198" i="12"/>
  <c r="D198" i="12"/>
  <c r="J194" i="12"/>
  <c r="I194" i="12"/>
  <c r="H194" i="12"/>
  <c r="G194" i="12"/>
  <c r="F194" i="12"/>
  <c r="E194" i="12"/>
  <c r="D194" i="12"/>
  <c r="E192" i="12"/>
  <c r="E190" i="12"/>
  <c r="J189" i="12"/>
  <c r="I189" i="12"/>
  <c r="H189" i="12"/>
  <c r="G189" i="12"/>
  <c r="F189" i="12"/>
  <c r="D189" i="12"/>
  <c r="E187" i="12"/>
  <c r="E186" i="12"/>
  <c r="E185" i="12"/>
  <c r="E184" i="12"/>
  <c r="J183" i="12"/>
  <c r="J182" i="12" s="1"/>
  <c r="G183" i="12"/>
  <c r="I182" i="12"/>
  <c r="H182" i="12"/>
  <c r="G182" i="12"/>
  <c r="F182" i="12"/>
  <c r="D182" i="12"/>
  <c r="J177" i="12"/>
  <c r="I177" i="12"/>
  <c r="H177" i="12"/>
  <c r="G177" i="12"/>
  <c r="F177" i="12"/>
  <c r="E177" i="12"/>
  <c r="D177" i="12"/>
  <c r="E175" i="12"/>
  <c r="E174" i="12"/>
  <c r="J173" i="12"/>
  <c r="I173" i="12"/>
  <c r="H173" i="12"/>
  <c r="G173" i="12"/>
  <c r="F173" i="12"/>
  <c r="D173" i="12"/>
  <c r="E170" i="12"/>
  <c r="E169" i="12"/>
  <c r="J168" i="12"/>
  <c r="J167" i="12" s="1"/>
  <c r="I168" i="12"/>
  <c r="I167" i="12" s="1"/>
  <c r="G168" i="12"/>
  <c r="G167" i="12" s="1"/>
  <c r="F168" i="12"/>
  <c r="F167" i="12" s="1"/>
  <c r="D167" i="12"/>
  <c r="E165" i="12"/>
  <c r="E164" i="12" s="1"/>
  <c r="J164" i="12"/>
  <c r="J163" i="12" s="1"/>
  <c r="I164" i="12"/>
  <c r="I163" i="12" s="1"/>
  <c r="G164" i="12"/>
  <c r="G163" i="12" s="1"/>
  <c r="F164" i="12"/>
  <c r="F163" i="12" s="1"/>
  <c r="D164" i="12"/>
  <c r="D163" i="12" s="1"/>
  <c r="E161" i="12"/>
  <c r="E160" i="12" s="1"/>
  <c r="J160" i="12"/>
  <c r="J159" i="12" s="1"/>
  <c r="I160" i="12"/>
  <c r="I159" i="12" s="1"/>
  <c r="H160" i="12"/>
  <c r="H159" i="12" s="1"/>
  <c r="G160" i="12"/>
  <c r="G159" i="12" s="1"/>
  <c r="F160" i="12"/>
  <c r="F159" i="12" s="1"/>
  <c r="D160" i="12"/>
  <c r="D159" i="12" s="1"/>
  <c r="E157" i="12"/>
  <c r="E156" i="12" s="1"/>
  <c r="J156" i="12"/>
  <c r="J155" i="12" s="1"/>
  <c r="I156" i="12"/>
  <c r="I155" i="12" s="1"/>
  <c r="G156" i="12"/>
  <c r="G155" i="12" s="1"/>
  <c r="F156" i="12"/>
  <c r="F155" i="12" s="1"/>
  <c r="D156" i="12"/>
  <c r="D155" i="12" s="1"/>
  <c r="E153" i="12"/>
  <c r="E152" i="12" s="1"/>
  <c r="E151" i="12" s="1"/>
  <c r="J152" i="12"/>
  <c r="J151" i="12" s="1"/>
  <c r="I152" i="12"/>
  <c r="I151" i="12" s="1"/>
  <c r="G152" i="12"/>
  <c r="G151" i="12" s="1"/>
  <c r="F152" i="12"/>
  <c r="F151" i="12" s="1"/>
  <c r="D152" i="12"/>
  <c r="D151" i="12" s="1"/>
  <c r="F148" i="12"/>
  <c r="E148" i="12" s="1"/>
  <c r="E147" i="12"/>
  <c r="E146" i="12"/>
  <c r="F145" i="12"/>
  <c r="E144" i="12"/>
  <c r="D143" i="12"/>
  <c r="E141" i="12"/>
  <c r="E140" i="12"/>
  <c r="F139" i="12"/>
  <c r="E139" i="12" s="1"/>
  <c r="E138" i="12"/>
  <c r="E137" i="12"/>
  <c r="F136" i="12"/>
  <c r="E136" i="12" s="1"/>
  <c r="F135" i="12"/>
  <c r="E135" i="12" s="1"/>
  <c r="E134" i="12"/>
  <c r="F133" i="12"/>
  <c r="E133" i="12" s="1"/>
  <c r="E132" i="12"/>
  <c r="F131" i="12"/>
  <c r="E130" i="12"/>
  <c r="J129" i="12"/>
  <c r="I129" i="12"/>
  <c r="H129" i="12"/>
  <c r="G129" i="12"/>
  <c r="D129" i="12"/>
  <c r="E127" i="12"/>
  <c r="E126" i="12"/>
  <c r="E125" i="12"/>
  <c r="J124" i="12"/>
  <c r="I124" i="12"/>
  <c r="H124" i="12"/>
  <c r="G124" i="12"/>
  <c r="F124" i="12"/>
  <c r="D124" i="12"/>
  <c r="E122" i="12"/>
  <c r="E121" i="12" s="1"/>
  <c r="J121" i="12"/>
  <c r="I121" i="12"/>
  <c r="H121" i="12"/>
  <c r="G121" i="12"/>
  <c r="F121" i="12"/>
  <c r="E118" i="12"/>
  <c r="E117" i="12" s="1"/>
  <c r="J117" i="12"/>
  <c r="J111" i="12" s="1"/>
  <c r="I117" i="12"/>
  <c r="H117" i="12"/>
  <c r="G117" i="12"/>
  <c r="F117" i="12"/>
  <c r="E115" i="12"/>
  <c r="E114" i="12"/>
  <c r="E113" i="12"/>
  <c r="I112" i="12"/>
  <c r="D112" i="12"/>
  <c r="D111" i="12" s="1"/>
  <c r="I109" i="12"/>
  <c r="I107" i="12" s="1"/>
  <c r="I106" i="12" s="1"/>
  <c r="G108" i="12"/>
  <c r="E108" i="12" s="1"/>
  <c r="J107" i="12"/>
  <c r="J106" i="12" s="1"/>
  <c r="H107" i="12"/>
  <c r="H106" i="12" s="1"/>
  <c r="D107" i="12"/>
  <c r="D106" i="12" s="1"/>
  <c r="E97" i="12"/>
  <c r="E96" i="12"/>
  <c r="J95" i="12"/>
  <c r="I95" i="12"/>
  <c r="H95" i="12"/>
  <c r="G95" i="12"/>
  <c r="F95" i="12"/>
  <c r="E93" i="12"/>
  <c r="E92" i="12"/>
  <c r="J91" i="12"/>
  <c r="I91" i="12"/>
  <c r="I90" i="12" s="1"/>
  <c r="H91" i="12"/>
  <c r="G91" i="12"/>
  <c r="G90" i="12" s="1"/>
  <c r="F91" i="12"/>
  <c r="J88" i="12"/>
  <c r="J87" i="12" s="1"/>
  <c r="J86" i="12" s="1"/>
  <c r="F87" i="12"/>
  <c r="F86" i="12" s="1"/>
  <c r="I87" i="12"/>
  <c r="I86" i="12" s="1"/>
  <c r="H87" i="12"/>
  <c r="H86" i="12" s="1"/>
  <c r="G87" i="12"/>
  <c r="G86" i="12" s="1"/>
  <c r="D87" i="12"/>
  <c r="D86" i="12" s="1"/>
  <c r="E84" i="12"/>
  <c r="E83" i="12" s="1"/>
  <c r="J83" i="12"/>
  <c r="J82" i="12" s="1"/>
  <c r="I83" i="12"/>
  <c r="I82" i="12" s="1"/>
  <c r="H83" i="12"/>
  <c r="H82" i="12" s="1"/>
  <c r="G83" i="12"/>
  <c r="G82" i="12" s="1"/>
  <c r="F83" i="12"/>
  <c r="F82" i="12" s="1"/>
  <c r="D83" i="12"/>
  <c r="D82" i="12" s="1"/>
  <c r="H79" i="12"/>
  <c r="H78" i="12" s="1"/>
  <c r="I79" i="12"/>
  <c r="I78" i="12" s="1"/>
  <c r="G79" i="12"/>
  <c r="G78" i="12" s="1"/>
  <c r="F79" i="12"/>
  <c r="F78" i="12" s="1"/>
  <c r="D79" i="12"/>
  <c r="D78" i="12" s="1"/>
  <c r="J78" i="12"/>
  <c r="E76" i="12"/>
  <c r="E75" i="12" s="1"/>
  <c r="J75" i="12"/>
  <c r="J74" i="12" s="1"/>
  <c r="I75" i="12"/>
  <c r="I74" i="12" s="1"/>
  <c r="G75" i="12"/>
  <c r="G74" i="12" s="1"/>
  <c r="F75" i="12"/>
  <c r="F74" i="12" s="1"/>
  <c r="D74" i="12"/>
  <c r="J71" i="12"/>
  <c r="I71" i="12"/>
  <c r="H71" i="12"/>
  <c r="G71" i="12"/>
  <c r="D71" i="12"/>
  <c r="D67" i="12" s="1"/>
  <c r="E69" i="12"/>
  <c r="E68" i="12" s="1"/>
  <c r="J68" i="12"/>
  <c r="I68" i="12"/>
  <c r="H68" i="12"/>
  <c r="G68" i="12"/>
  <c r="G67" i="12" s="1"/>
  <c r="F68" i="12"/>
  <c r="F64" i="12"/>
  <c r="F63" i="12" s="1"/>
  <c r="J64" i="12"/>
  <c r="J63" i="12" s="1"/>
  <c r="I64" i="12"/>
  <c r="I63" i="12" s="1"/>
  <c r="H64" i="12"/>
  <c r="H63" i="12" s="1"/>
  <c r="G64" i="12"/>
  <c r="G63" i="12" s="1"/>
  <c r="D64" i="12"/>
  <c r="D63" i="12" s="1"/>
  <c r="E61" i="12"/>
  <c r="E60" i="12" s="1"/>
  <c r="J60" i="12"/>
  <c r="J59" i="12" s="1"/>
  <c r="I60" i="12"/>
  <c r="I59" i="12" s="1"/>
  <c r="H60" i="12"/>
  <c r="H59" i="12" s="1"/>
  <c r="G60" i="12"/>
  <c r="G59" i="12" s="1"/>
  <c r="F60" i="12"/>
  <c r="F59" i="12" s="1"/>
  <c r="D60" i="12"/>
  <c r="D59" i="12" s="1"/>
  <c r="H54" i="12"/>
  <c r="H53" i="12" s="1"/>
  <c r="E56" i="12"/>
  <c r="E55" i="12"/>
  <c r="J54" i="12"/>
  <c r="J53" i="12" s="1"/>
  <c r="I54" i="12"/>
  <c r="I53" i="12" s="1"/>
  <c r="G54" i="12"/>
  <c r="G53" i="12" s="1"/>
  <c r="F54" i="12"/>
  <c r="F53" i="12" s="1"/>
  <c r="D54" i="12"/>
  <c r="D53" i="12" s="1"/>
  <c r="E51" i="12"/>
  <c r="E50" i="12" s="1"/>
  <c r="J50" i="12"/>
  <c r="J49" i="12" s="1"/>
  <c r="I50" i="12"/>
  <c r="I49" i="12" s="1"/>
  <c r="H50" i="12"/>
  <c r="H49" i="12" s="1"/>
  <c r="G50" i="12"/>
  <c r="G49" i="12" s="1"/>
  <c r="F50" i="12"/>
  <c r="F49" i="12" s="1"/>
  <c r="D50" i="12"/>
  <c r="D49" i="12" s="1"/>
  <c r="E47" i="12"/>
  <c r="E46" i="12" s="1"/>
  <c r="J46" i="12"/>
  <c r="I46" i="12"/>
  <c r="H46" i="12"/>
  <c r="G46" i="12"/>
  <c r="F46" i="12"/>
  <c r="E44" i="12"/>
  <c r="E43" i="12"/>
  <c r="F42" i="12"/>
  <c r="E42" i="12" s="1"/>
  <c r="E41" i="12"/>
  <c r="J40" i="12"/>
  <c r="I40" i="12"/>
  <c r="H40" i="12"/>
  <c r="G40" i="12"/>
  <c r="D40" i="12"/>
  <c r="E37" i="12"/>
  <c r="E36" i="12" s="1"/>
  <c r="J36" i="12"/>
  <c r="I36" i="12"/>
  <c r="H36" i="12"/>
  <c r="G36" i="12"/>
  <c r="F36" i="12"/>
  <c r="D36" i="12"/>
  <c r="E34" i="12"/>
  <c r="H33" i="12"/>
  <c r="E33" i="12" s="1"/>
  <c r="E32" i="12"/>
  <c r="J31" i="12"/>
  <c r="I31" i="12"/>
  <c r="G31" i="12"/>
  <c r="F31" i="12"/>
  <c r="D31" i="12"/>
  <c r="J28" i="12"/>
  <c r="I28" i="12"/>
  <c r="H28" i="12"/>
  <c r="G28" i="12"/>
  <c r="F28" i="12"/>
  <c r="D28" i="12"/>
  <c r="E26" i="12"/>
  <c r="E25" i="12"/>
  <c r="E24" i="12"/>
  <c r="J23" i="12"/>
  <c r="I23" i="12"/>
  <c r="H23" i="12"/>
  <c r="G23" i="12"/>
  <c r="F23" i="12"/>
  <c r="D23" i="12"/>
  <c r="H90" i="12" l="1"/>
  <c r="F90" i="12"/>
  <c r="J90" i="12"/>
  <c r="E109" i="12"/>
  <c r="E107" i="12" s="1"/>
  <c r="D120" i="12"/>
  <c r="H120" i="12"/>
  <c r="F143" i="12"/>
  <c r="E189" i="12"/>
  <c r="E172" i="12" s="1"/>
  <c r="E91" i="12"/>
  <c r="E23" i="12"/>
  <c r="J67" i="12"/>
  <c r="F129" i="12"/>
  <c r="G205" i="12"/>
  <c r="I205" i="12"/>
  <c r="F40" i="12"/>
  <c r="F22" i="12" s="1"/>
  <c r="G107" i="12"/>
  <c r="G106" i="12" s="1"/>
  <c r="E145" i="12"/>
  <c r="E143" i="12" s="1"/>
  <c r="G172" i="12"/>
  <c r="E183" i="12"/>
  <c r="E182" i="12" s="1"/>
  <c r="H205" i="12"/>
  <c r="E95" i="12"/>
  <c r="E53" i="12"/>
  <c r="H75" i="12"/>
  <c r="H74" i="12" s="1"/>
  <c r="E74" i="12" s="1"/>
  <c r="E88" i="12"/>
  <c r="E87" i="12" s="1"/>
  <c r="F112" i="12"/>
  <c r="F111" i="12" s="1"/>
  <c r="J120" i="12"/>
  <c r="H156" i="12"/>
  <c r="H155" i="12" s="1"/>
  <c r="E155" i="12" s="1"/>
  <c r="H164" i="12"/>
  <c r="H163" i="12" s="1"/>
  <c r="E163" i="12" s="1"/>
  <c r="E173" i="12"/>
  <c r="F172" i="12"/>
  <c r="J172" i="12"/>
  <c r="E210" i="12"/>
  <c r="E205" i="12" s="1"/>
  <c r="I226" i="12"/>
  <c r="I120" i="12"/>
  <c r="J22" i="12"/>
  <c r="E49" i="12"/>
  <c r="E65" i="12"/>
  <c r="E64" i="12" s="1"/>
  <c r="I67" i="12"/>
  <c r="E80" i="12"/>
  <c r="E79" i="12" s="1"/>
  <c r="G112" i="12"/>
  <c r="G111" i="12" s="1"/>
  <c r="E131" i="12"/>
  <c r="E129" i="12" s="1"/>
  <c r="D172" i="12"/>
  <c r="I172" i="12"/>
  <c r="F210" i="12"/>
  <c r="F205" i="12" s="1"/>
  <c r="H31" i="12"/>
  <c r="H22" i="12" s="1"/>
  <c r="E57" i="12"/>
  <c r="E54" i="12" s="1"/>
  <c r="D22" i="12"/>
  <c r="E40" i="12"/>
  <c r="I111" i="12"/>
  <c r="E168" i="12"/>
  <c r="J205" i="12"/>
  <c r="H226" i="12"/>
  <c r="G120" i="12"/>
  <c r="E201" i="12"/>
  <c r="E63" i="12"/>
  <c r="E112" i="12"/>
  <c r="E31" i="12"/>
  <c r="E59" i="12"/>
  <c r="E86" i="12"/>
  <c r="E124" i="12"/>
  <c r="E78" i="12"/>
  <c r="I22" i="12"/>
  <c r="E159" i="12"/>
  <c r="H172" i="12"/>
  <c r="F71" i="12"/>
  <c r="F67" i="12" s="1"/>
  <c r="E72" i="12"/>
  <c r="E71" i="12" s="1"/>
  <c r="G22" i="12"/>
  <c r="H67" i="12"/>
  <c r="E82" i="12"/>
  <c r="H112" i="12"/>
  <c r="H111" i="12" s="1"/>
  <c r="F107" i="12"/>
  <c r="F106" i="12" s="1"/>
  <c r="H152" i="12"/>
  <c r="H151" i="12" s="1"/>
  <c r="H168" i="12"/>
  <c r="H167" i="12" s="1"/>
  <c r="E167" i="12" s="1"/>
  <c r="E106" i="12" l="1"/>
  <c r="F120" i="12"/>
  <c r="E90" i="12"/>
  <c r="E111" i="12"/>
  <c r="E67" i="12"/>
  <c r="E120" i="12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I113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L10" i="4" s="1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E198" i="3" s="1"/>
  <c r="L198" i="3"/>
  <c r="K198" i="3"/>
  <c r="J198" i="3"/>
  <c r="I198" i="3"/>
  <c r="H198" i="3"/>
  <c r="G198" i="3"/>
  <c r="F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3" i="3" s="1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H159" i="3"/>
  <c r="H158" i="3" s="1"/>
  <c r="G159" i="3"/>
  <c r="G158" i="3" s="1"/>
  <c r="D159" i="3"/>
  <c r="D158" i="3" s="1"/>
  <c r="J158" i="3"/>
  <c r="I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E147" i="3" s="1"/>
  <c r="E146" i="3" s="1"/>
  <c r="H147" i="3"/>
  <c r="H146" i="3" s="1"/>
  <c r="G147" i="3"/>
  <c r="G146" i="3" s="1"/>
  <c r="F147" i="3"/>
  <c r="F146" i="3" s="1"/>
  <c r="D147" i="3"/>
  <c r="D146" i="3" s="1"/>
  <c r="L146" i="3"/>
  <c r="K146" i="3"/>
  <c r="J146" i="3"/>
  <c r="I146" i="3"/>
  <c r="E143" i="3"/>
  <c r="E142" i="3" s="1"/>
  <c r="H142" i="3"/>
  <c r="G142" i="3"/>
  <c r="G138" i="3" s="1"/>
  <c r="F142" i="3"/>
  <c r="E140" i="3"/>
  <c r="E139" i="3" s="1"/>
  <c r="E138" i="3" s="1"/>
  <c r="F139" i="3"/>
  <c r="L138" i="3"/>
  <c r="K138" i="3"/>
  <c r="J138" i="3"/>
  <c r="I138" i="3"/>
  <c r="H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G113" i="3" s="1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I99" i="3"/>
  <c r="I98" i="3" s="1"/>
  <c r="H99" i="3"/>
  <c r="H98" i="3" s="1"/>
  <c r="G99" i="3"/>
  <c r="F99" i="3"/>
  <c r="F98" i="3" s="1"/>
  <c r="D99" i="3"/>
  <c r="D98" i="3" s="1"/>
  <c r="L98" i="3"/>
  <c r="J98" i="3"/>
  <c r="G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E90" i="3" l="1"/>
  <c r="I10" i="3"/>
  <c r="E99" i="3"/>
  <c r="I167" i="3"/>
  <c r="F138" i="4"/>
  <c r="E105" i="3"/>
  <c r="F113" i="4"/>
  <c r="E138" i="4"/>
  <c r="E98" i="3"/>
  <c r="E225" i="4"/>
  <c r="E51" i="3"/>
  <c r="J167" i="3"/>
  <c r="F212" i="3"/>
  <c r="F207" i="3" s="1"/>
  <c r="F82" i="4"/>
  <c r="L113" i="4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J8" i="4" s="1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L8" i="4"/>
  <c r="E70" i="4"/>
  <c r="E82" i="4"/>
  <c r="E162" i="4"/>
  <c r="I167" i="4"/>
  <c r="E158" i="3"/>
  <c r="E20" i="4"/>
  <c r="I10" i="4"/>
  <c r="E154" i="3"/>
  <c r="D167" i="3"/>
  <c r="D8" i="3" s="1"/>
  <c r="E41" i="4"/>
  <c r="E74" i="4"/>
  <c r="E98" i="4"/>
  <c r="D8" i="4" l="1"/>
  <c r="G8" i="3"/>
  <c r="E113" i="4"/>
  <c r="F8" i="4"/>
  <c r="L8" i="3"/>
  <c r="H8" i="4"/>
  <c r="H8" i="3"/>
  <c r="E207" i="3"/>
  <c r="I8" i="4"/>
  <c r="E10" i="4"/>
  <c r="E8" i="4" s="1"/>
  <c r="E10" i="3"/>
  <c r="F8" i="3"/>
  <c r="E8" i="3" l="1"/>
</calcChain>
</file>

<file path=xl/sharedStrings.xml><?xml version="1.0" encoding="utf-8"?>
<sst xmlns="http://schemas.openxmlformats.org/spreadsheetml/2006/main" count="684" uniqueCount="229">
  <si>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</si>
  <si>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</si>
  <si>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</si>
  <si>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</si>
  <si>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</si>
  <si>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</si>
  <si>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</si>
  <si>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</si>
  <si>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</si>
  <si>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</si>
  <si>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</si>
  <si>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</si>
  <si>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</si>
  <si>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</si>
  <si>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</si>
  <si>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</si>
  <si>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</si>
  <si>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</si>
  <si>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</si>
  <si>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</si>
  <si>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</si>
  <si>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</si>
  <si>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</si>
  <si>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</si>
  <si>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</si>
  <si>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</si>
  <si>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</si>
  <si>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</si>
  <si>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</si>
  <si>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</si>
  <si>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</si>
  <si>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</si>
  <si>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</si>
  <si>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</si>
  <si>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</si>
  <si>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</si>
  <si>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</si>
  <si>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</si>
  <si>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</si>
  <si>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</si>
  <si>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</si>
  <si>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</si>
  <si>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</si>
  <si>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</si>
  <si>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</si>
  <si>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</si>
  <si>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</si>
  <si>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</si>
  <si>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</si>
  <si>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</si>
  <si>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</si>
  <si>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</si>
  <si>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</si>
  <si>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</si>
  <si>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</si>
  <si>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</si>
  <si>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</si>
  <si>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</si>
  <si>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</si>
  <si>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</si>
  <si>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</si>
  <si>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</si>
  <si>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</si>
  <si>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</si>
  <si>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</si>
  <si>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</si>
  <si>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</si>
  <si>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</si>
  <si>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</si>
  <si>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</si>
  <si>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</si>
  <si>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</si>
  <si>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</si>
  <si>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</si>
  <si>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</si>
  <si>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</si>
  <si>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</si>
  <si>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</si>
  <si>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</si>
  <si>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</si>
  <si>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</si>
  <si>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</si>
  <si>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</si>
  <si>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</si>
  <si>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</si>
  <si>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</si>
  <si>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</si>
  <si>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</si>
  <si>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</si>
  <si>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</si>
  <si>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</si>
  <si>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</si>
  <si>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</si>
  <si>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</si>
  <si>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Wydz. Zdrowia i Polityki Społecznej ZUW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</si>
  <si>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</si>
  <si>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</si>
  <si>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</si>
  <si>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</si>
  <si>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</si>
  <si>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</si>
  <si>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</si>
  <si>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uczestniczace w zajęciach w centrum integracji społecznej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</si>
  <si>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</si>
  <si>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</si>
  <si>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</si>
  <si>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</si>
  <si>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</si>
  <si>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</si>
  <si>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</si>
  <si>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</si>
  <si>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</si>
  <si>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</si>
  <si>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</si>
  <si>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</si>
  <si>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</si>
  <si>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</si>
  <si>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</si>
  <si>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</si>
  <si>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</si>
  <si>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</si>
  <si>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</si>
  <si>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</si>
  <si>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</si>
  <si>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</si>
  <si>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</si>
  <si>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</si>
  <si>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</si>
  <si>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</si>
  <si>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</si>
  <si>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</si>
  <si>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</si>
  <si>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</si>
  <si>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</si>
  <si>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</si>
  <si>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</si>
  <si>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</si>
  <si>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</si>
  <si>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</si>
  <si>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</si>
  <si>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</si>
  <si>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</si>
  <si>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</si>
  <si>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</si>
  <si>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</si>
  <si>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</si>
  <si>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</si>
  <si>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</si>
  <si>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</si>
  <si>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</si>
  <si>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</si>
  <si>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</si>
  <si>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</si>
  <si>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</si>
  <si>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</si>
  <si>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</si>
  <si>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</si>
  <si>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</si>
  <si>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</si>
  <si>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</si>
  <si>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</si>
  <si>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</si>
  <si>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</si>
  <si>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</si>
  <si>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</si>
  <si>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</si>
  <si>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</si>
  <si>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</si>
  <si>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</si>
  <si>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</si>
  <si>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</si>
  <si>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</si>
  <si>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</si>
  <si>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</si>
  <si>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</si>
  <si>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</si>
  <si>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</si>
  <si>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</si>
  <si>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</si>
  <si>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</si>
  <si>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</si>
  <si>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</si>
  <si>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</si>
  <si>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</si>
  <si>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</si>
  <si>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</si>
  <si>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</si>
  <si>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</si>
  <si>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</si>
  <si>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</si>
  <si>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</si>
  <si>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</si>
  <si>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</si>
  <si>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</si>
  <si>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</si>
  <si>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</si>
  <si>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</si>
  <si>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</si>
  <si>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</si>
  <si>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</si>
  <si>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</si>
  <si>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</si>
  <si>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</si>
  <si>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</si>
  <si>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</si>
  <si>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</si>
  <si>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</si>
  <si>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Pozostałe działania związane z gospodarką odpadami</t>
  </si>
  <si>
    <t>Staże i specjalizacje medyczne</t>
  </si>
  <si>
    <t>Działalność dyspozytorni medycznych</t>
  </si>
  <si>
    <t>Wydział Prawny</t>
  </si>
  <si>
    <t xml:space="preserve">Wojewody Zachodniopomorskiego </t>
  </si>
  <si>
    <t>Załącznik Nr 1b do</t>
  </si>
  <si>
    <t>(w podziale na jednostki i komórki organizacyjne ZUW)</t>
  </si>
  <si>
    <t>Załącznik Nr 1 do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</si>
  <si>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</si>
  <si>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Karta Dużej Rodziny</t>
  </si>
  <si>
    <t>System opieki nad dziećmi w wieku do lat 3</t>
  </si>
  <si>
    <t>Dochody i wydatki budżetu Wojewody Zachodniopomorskiego na rok 2024</t>
  </si>
  <si>
    <t>Program Operacyjny Zrównoważony rozwój sektora rybołówstwa i nadbrzeżnych obszarów rybackich 2007-2013, Program Operacyjny Rybactwo i Morze 2014-2020 oraz Program Fundusze Europejskie dla Rybactwa</t>
  </si>
  <si>
    <t>Ochrona powietrza atmosferycznego i klimatu</t>
  </si>
  <si>
    <t>Składki na ubezpieczenia zdrowotne oraz świadczenia dla osób nieobjętych obowiązkiem ubezpieczenia zdrowotnego</t>
  </si>
  <si>
    <t>Usuwanie skutków klęsk  żywiołowych</t>
  </si>
  <si>
    <t>według ustawy budżetowej na 2024 rok</t>
  </si>
  <si>
    <t>Wydz. Ratownictwa Medycznego Powiadamiania Ratunkowego ZUW</t>
  </si>
  <si>
    <t>zarządzenia Nr     59    /2024</t>
  </si>
  <si>
    <t>z dnia  21.02.2024 r.</t>
  </si>
  <si>
    <t>zarządzenia Nr    229   /2024</t>
  </si>
  <si>
    <t xml:space="preserve"> z dnia     18.06.2024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</si>
</sst>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0"/>
      <name val="Arimo"/>
      <charset val="238"/>
    </font>
    <font>
      <b/>
      <sz val="10"/>
      <name val="Arimo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8">
    <xf numFmtId="0" fontId="0" fillId="0" borderId="0"/>
    <xf numFmtId="0" fontId="15" fillId="0" borderId="11"/>
    <xf numFmtId="0" fontId="14" fillId="0" borderId="11"/>
    <xf numFmtId="0" fontId="14" fillId="0" borderId="11"/>
    <xf numFmtId="0" fontId="16" fillId="0" borderId="11"/>
    <xf numFmtId="0" fontId="1" fillId="0" borderId="11"/>
    <xf numFmtId="0" fontId="1" fillId="0" borderId="11"/>
    <xf numFmtId="0" fontId="17" fillId="0" borderId="11"/>
  </cellStyleXfs>
  <cellXfs count="23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3" fontId="4" fillId="0" borderId="8" xfId="0" applyNumberFormat="1" applyFont="1" applyBorder="1"/>
    <xf numFmtId="4" fontId="4" fillId="0" borderId="0" xfId="0" applyNumberFormat="1" applyFont="1"/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3" fontId="4" fillId="0" borderId="9" xfId="0" applyNumberFormat="1" applyFont="1" applyBorder="1"/>
    <xf numFmtId="3" fontId="5" fillId="0" borderId="9" xfId="0" applyNumberFormat="1" applyFont="1" applyBorder="1"/>
    <xf numFmtId="3" fontId="4" fillId="0" borderId="5" xfId="0" applyNumberFormat="1" applyFont="1" applyBorder="1"/>
    <xf numFmtId="3" fontId="1" fillId="0" borderId="10" xfId="0" applyNumberFormat="1" applyFont="1" applyBorder="1"/>
    <xf numFmtId="3" fontId="4" fillId="0" borderId="0" xfId="0" applyNumberFormat="1" applyFont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/>
    <xf numFmtId="3" fontId="8" fillId="0" borderId="10" xfId="0" applyNumberFormat="1" applyFont="1" applyBorder="1" applyAlignment="1">
      <alignment wrapText="1"/>
    </xf>
    <xf numFmtId="0" fontId="7" fillId="0" borderId="0" xfId="0" applyFo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/>
    <xf numFmtId="3" fontId="7" fillId="3" borderId="10" xfId="0" applyNumberFormat="1" applyFont="1" applyFill="1" applyBorder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/>
    <xf numFmtId="3" fontId="8" fillId="3" borderId="10" xfId="0" applyNumberFormat="1" applyFont="1" applyFill="1" applyBorder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/>
    <xf numFmtId="3" fontId="6" fillId="2" borderId="10" xfId="0" applyNumberFormat="1" applyFont="1" applyFill="1" applyBorder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/>
    <xf numFmtId="0" fontId="4" fillId="2" borderId="13" xfId="0" applyFont="1" applyFill="1" applyBorder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/>
    <xf numFmtId="0" fontId="7" fillId="3" borderId="15" xfId="0" applyFont="1" applyFill="1" applyBorder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/>
    <xf numFmtId="3" fontId="9" fillId="0" borderId="10" xfId="0" applyNumberFormat="1" applyFont="1" applyBorder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/>
    <xf numFmtId="3" fontId="1" fillId="0" borderId="5" xfId="0" applyNumberFormat="1" applyFont="1" applyBorder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/>
    <xf numFmtId="0" fontId="8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/>
    <xf numFmtId="0" fontId="4" fillId="3" borderId="11" xfId="0" applyFont="1" applyFill="1" applyBorder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/>
    <xf numFmtId="3" fontId="1" fillId="0" borderId="17" xfId="0" applyNumberFormat="1" applyFont="1" applyBorder="1" applyAlignment="1">
      <alignment wrapText="1"/>
    </xf>
    <xf numFmtId="0" fontId="1" fillId="0" borderId="11" xfId="1" applyFont="1" applyAlignment="1">
      <alignment horizontal="left"/>
    </xf>
    <xf numFmtId="0" fontId="1" fillId="0" borderId="11" xfId="1" applyFont="1"/>
    <xf numFmtId="3" fontId="1" fillId="0" borderId="11" xfId="1" applyNumberFormat="1" applyFont="1" applyAlignment="1">
      <alignment horizontal="right"/>
    </xf>
    <xf numFmtId="3" fontId="1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3" fontId="1" fillId="0" borderId="14" xfId="0" applyNumberFormat="1" applyFont="1" applyBorder="1" applyAlignment="1">
      <alignment horizontal="right"/>
    </xf>
    <xf numFmtId="3" fontId="1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0" fontId="1" fillId="0" borderId="11" xfId="1" applyFont="1" applyAlignment="1">
      <alignment horizontal="center"/>
    </xf>
    <xf numFmtId="0" fontId="1" fillId="4" borderId="11" xfId="1" applyFont="1" applyFill="1"/>
    <xf numFmtId="0" fontId="1" fillId="0" borderId="18" xfId="4" applyFont="1" applyBorder="1" applyAlignment="1">
      <alignment horizontal="left"/>
    </xf>
    <xf numFmtId="0" fontId="1" fillId="0" borderId="18" xfId="4" applyFont="1" applyBorder="1" applyAlignment="1">
      <alignment horizontal="center"/>
    </xf>
    <xf numFmtId="0" fontId="1" fillId="0" borderId="18" xfId="4" applyFont="1" applyBorder="1"/>
    <xf numFmtId="0" fontId="2" fillId="4" borderId="18" xfId="4" applyFont="1" applyFill="1" applyBorder="1" applyAlignment="1">
      <alignment horizontal="right"/>
    </xf>
    <xf numFmtId="0" fontId="1" fillId="0" borderId="11" xfId="4" applyFont="1"/>
    <xf numFmtId="0" fontId="21" fillId="0" borderId="8" xfId="0" applyFont="1" applyBorder="1" applyAlignment="1">
      <alignment horizontal="left"/>
    </xf>
    <xf numFmtId="0" fontId="21" fillId="0" borderId="8" xfId="0" applyFont="1" applyBorder="1" applyAlignment="1">
      <alignment horizontal="center"/>
    </xf>
    <xf numFmtId="0" fontId="21" fillId="0" borderId="8" xfId="0" applyFont="1" applyBorder="1"/>
    <xf numFmtId="3" fontId="21" fillId="0" borderId="8" xfId="0" applyNumberFormat="1" applyFont="1" applyBorder="1"/>
    <xf numFmtId="0" fontId="21" fillId="0" borderId="13" xfId="0" applyFont="1" applyBorder="1" applyAlignment="1">
      <alignment horizontal="left"/>
    </xf>
    <xf numFmtId="0" fontId="21" fillId="0" borderId="16" xfId="0" applyFont="1" applyBorder="1" applyAlignment="1">
      <alignment horizontal="center"/>
    </xf>
    <xf numFmtId="0" fontId="21" fillId="0" borderId="16" xfId="0" applyFont="1" applyBorder="1"/>
    <xf numFmtId="3" fontId="21" fillId="0" borderId="16" xfId="0" applyNumberFormat="1" applyFont="1" applyBorder="1"/>
    <xf numFmtId="3" fontId="21" fillId="0" borderId="13" xfId="0" applyNumberFormat="1" applyFont="1" applyBorder="1"/>
    <xf numFmtId="0" fontId="21" fillId="2" borderId="10" xfId="0" applyFont="1" applyFill="1" applyBorder="1"/>
    <xf numFmtId="0" fontId="21" fillId="2" borderId="10" xfId="0" applyFont="1" applyFill="1" applyBorder="1" applyAlignment="1">
      <alignment horizontal="center"/>
    </xf>
    <xf numFmtId="0" fontId="21" fillId="2" borderId="10" xfId="0" applyFont="1" applyFill="1" applyBorder="1" applyAlignment="1">
      <alignment horizontal="left" wrapText="1"/>
    </xf>
    <xf numFmtId="3" fontId="21" fillId="2" borderId="10" xfId="0" applyNumberFormat="1" applyFont="1" applyFill="1" applyBorder="1"/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left" wrapText="1"/>
    </xf>
    <xf numFmtId="3" fontId="20" fillId="0" borderId="10" xfId="0" applyNumberFormat="1" applyFont="1" applyBorder="1"/>
    <xf numFmtId="3" fontId="20" fillId="3" borderId="10" xfId="0" applyNumberFormat="1" applyFont="1" applyFill="1" applyBorder="1"/>
    <xf numFmtId="0" fontId="1" fillId="3" borderId="10" xfId="0" quotePrefix="1" applyFont="1" applyFill="1" applyBorder="1" applyAlignment="1">
      <alignment horizontal="center"/>
    </xf>
    <xf numFmtId="3" fontId="6" fillId="3" borderId="10" xfId="0" applyNumberFormat="1" applyFont="1" applyFill="1" applyBorder="1"/>
    <xf numFmtId="0" fontId="1" fillId="3" borderId="10" xfId="0" quotePrefix="1" applyFont="1" applyFill="1" applyBorder="1" applyAlignment="1">
      <alignment horizontal="center" vertical="top"/>
    </xf>
    <xf numFmtId="0" fontId="20" fillId="3" borderId="10" xfId="0" applyFont="1" applyFill="1" applyBorder="1" applyAlignment="1">
      <alignment horizontal="left" wrapText="1"/>
    </xf>
    <xf numFmtId="3" fontId="6" fillId="0" borderId="10" xfId="0" applyNumberFormat="1" applyFont="1" applyBorder="1"/>
    <xf numFmtId="0" fontId="20" fillId="3" borderId="14" xfId="0" applyFont="1" applyFill="1" applyBorder="1" applyAlignment="1">
      <alignment horizontal="left" vertical="top" wrapText="1"/>
    </xf>
    <xf numFmtId="3" fontId="20" fillId="3" borderId="10" xfId="0" applyNumberFormat="1" applyFont="1" applyFill="1" applyBorder="1" applyAlignment="1">
      <alignment vertical="top"/>
    </xf>
    <xf numFmtId="3" fontId="1" fillId="0" borderId="10" xfId="0" applyNumberFormat="1" applyFont="1" applyBorder="1" applyAlignment="1">
      <alignment vertical="top"/>
    </xf>
    <xf numFmtId="0" fontId="1" fillId="5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left" wrapText="1"/>
    </xf>
    <xf numFmtId="3" fontId="1" fillId="5" borderId="10" xfId="0" applyNumberFormat="1" applyFont="1" applyFill="1" applyBorder="1"/>
    <xf numFmtId="3" fontId="20" fillId="5" borderId="10" xfId="0" applyNumberFormat="1" applyFont="1" applyFill="1" applyBorder="1"/>
    <xf numFmtId="3" fontId="1" fillId="4" borderId="10" xfId="0" applyNumberFormat="1" applyFont="1" applyFill="1" applyBorder="1"/>
    <xf numFmtId="0" fontId="21" fillId="2" borderId="13" xfId="0" applyFont="1" applyFill="1" applyBorder="1" applyAlignment="1">
      <alignment horizontal="left"/>
    </xf>
    <xf numFmtId="0" fontId="20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left" wrapText="1"/>
    </xf>
    <xf numFmtId="0" fontId="21" fillId="2" borderId="13" xfId="0" applyFont="1" applyFill="1" applyBorder="1"/>
    <xf numFmtId="0" fontId="21" fillId="2" borderId="10" xfId="0" applyFont="1" applyFill="1" applyBorder="1" applyAlignment="1">
      <alignment horizontal="center" vertical="top"/>
    </xf>
    <xf numFmtId="0" fontId="21" fillId="3" borderId="10" xfId="0" applyFont="1" applyFill="1" applyBorder="1" applyAlignment="1">
      <alignment horizontal="center"/>
    </xf>
    <xf numFmtId="3" fontId="21" fillId="3" borderId="10" xfId="0" applyNumberFormat="1" applyFont="1" applyFill="1" applyBorder="1"/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center" vertical="top"/>
    </xf>
    <xf numFmtId="0" fontId="21" fillId="0" borderId="10" xfId="0" applyFont="1" applyBorder="1" applyAlignment="1">
      <alignment horizontal="left" wrapText="1"/>
    </xf>
    <xf numFmtId="3" fontId="21" fillId="0" borderId="10" xfId="0" applyNumberFormat="1" applyFont="1" applyBorder="1"/>
    <xf numFmtId="0" fontId="1" fillId="5" borderId="10" xfId="0" applyFont="1" applyFill="1" applyBorder="1" applyAlignment="1">
      <alignment horizontal="center" vertical="top"/>
    </xf>
    <xf numFmtId="0" fontId="1" fillId="5" borderId="10" xfId="0" applyFont="1" applyFill="1" applyBorder="1" applyAlignment="1">
      <alignment horizontal="left" vertical="top" wrapText="1"/>
    </xf>
    <xf numFmtId="0" fontId="1" fillId="5" borderId="13" xfId="0" applyFont="1" applyFill="1" applyBorder="1" applyAlignment="1">
      <alignment horizontal="left" wrapText="1"/>
    </xf>
    <xf numFmtId="0" fontId="20" fillId="5" borderId="10" xfId="0" applyFont="1" applyFill="1" applyBorder="1" applyAlignment="1">
      <alignment horizontal="left" wrapText="1"/>
    </xf>
    <xf numFmtId="3" fontId="21" fillId="2" borderId="10" xfId="0" applyNumberFormat="1" applyFont="1" applyFill="1" applyBorder="1" applyAlignment="1">
      <alignment horizontal="left" wrapText="1"/>
    </xf>
    <xf numFmtId="3" fontId="21" fillId="2" borderId="10" xfId="0" applyNumberFormat="1" applyFont="1" applyFill="1" applyBorder="1" applyAlignment="1">
      <alignment horizontal="right"/>
    </xf>
    <xf numFmtId="3" fontId="20" fillId="0" borderId="10" xfId="0" applyNumberFormat="1" applyFont="1" applyBorder="1" applyAlignment="1">
      <alignment horizontal="left" wrapText="1"/>
    </xf>
    <xf numFmtId="3" fontId="20" fillId="0" borderId="10" xfId="0" applyNumberFormat="1" applyFont="1" applyBorder="1" applyAlignment="1">
      <alignment horizontal="right"/>
    </xf>
    <xf numFmtId="3" fontId="20" fillId="3" borderId="10" xfId="0" applyNumberFormat="1" applyFont="1" applyFill="1" applyBorder="1" applyAlignment="1">
      <alignment horizontal="right"/>
    </xf>
    <xf numFmtId="0" fontId="20" fillId="0" borderId="10" xfId="0" quotePrefix="1" applyFont="1" applyBorder="1" applyAlignment="1">
      <alignment horizontal="center"/>
    </xf>
    <xf numFmtId="0" fontId="20" fillId="3" borderId="14" xfId="0" applyFont="1" applyFill="1" applyBorder="1" applyAlignment="1">
      <alignment horizontal="center"/>
    </xf>
    <xf numFmtId="3" fontId="20" fillId="0" borderId="14" xfId="0" applyNumberFormat="1" applyFont="1" applyBorder="1" applyAlignment="1">
      <alignment horizontal="right" vertical="center"/>
    </xf>
    <xf numFmtId="3" fontId="20" fillId="3" borderId="14" xfId="0" applyNumberFormat="1" applyFont="1" applyFill="1" applyBorder="1" applyAlignment="1">
      <alignment horizontal="right" vertical="center"/>
    </xf>
    <xf numFmtId="3" fontId="1" fillId="0" borderId="13" xfId="0" applyNumberFormat="1" applyFont="1" applyBorder="1"/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horizontal="center" vertical="top"/>
    </xf>
    <xf numFmtId="0" fontId="20" fillId="0" borderId="17" xfId="0" applyFont="1" applyBorder="1" applyAlignment="1">
      <alignment horizontal="center"/>
    </xf>
    <xf numFmtId="0" fontId="20" fillId="0" borderId="17" xfId="0" applyFont="1" applyBorder="1" applyAlignment="1">
      <alignment horizontal="left" wrapText="1"/>
    </xf>
    <xf numFmtId="3" fontId="1" fillId="0" borderId="11" xfId="1" applyNumberFormat="1" applyFont="1" applyFill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0" fontId="3" fillId="0" borderId="9" xfId="0" applyFont="1" applyBorder="1"/>
    <xf numFmtId="3" fontId="1" fillId="0" borderId="14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0" fontId="18" fillId="0" borderId="11" xfId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11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/>
    <xf numFmtId="3" fontId="1" fillId="0" borderId="13" xfId="0" applyNumberFormat="1" applyFont="1" applyBorder="1" applyAlignment="1">
      <alignment horizontal="center" vertical="center" wrapText="1"/>
    </xf>
    <xf numFmtId="0" fontId="1" fillId="0" borderId="6" xfId="0" applyFont="1" applyBorder="1"/>
  </cellXfs>
  <cellStyles count="8">
    <cellStyle name="Normalny" xfId="0" builtinId="0"/>
    <cellStyle name="Normalny 2" xfId="1"/>
    <cellStyle name="Normalny 2 2" xfId="6"/>
    <cellStyle name="Normalny 3" xfId="2"/>
    <cellStyle name="Normalny 4" xfId="3"/>
    <cellStyle name="Normalny 5" xfId="4"/>
    <cellStyle name="Normalny 6" xfId="5"/>
    <cellStyle name="Normalny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148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02" t="s">
        <v>0</v>
      </c>
      <c r="B3" s="202" t="s">
        <v>1</v>
      </c>
      <c r="C3" s="202" t="s">
        <v>2</v>
      </c>
      <c r="D3" s="202" t="s">
        <v>3</v>
      </c>
      <c r="E3" s="202" t="s">
        <v>4</v>
      </c>
      <c r="F3" s="205" t="s">
        <v>5</v>
      </c>
      <c r="G3" s="200"/>
      <c r="H3" s="200"/>
      <c r="I3" s="200"/>
      <c r="J3" s="201"/>
      <c r="K3" s="199" t="s">
        <v>149</v>
      </c>
      <c r="L3" s="200"/>
      <c r="M3" s="201"/>
      <c r="N3" s="3"/>
      <c r="O3" s="3"/>
      <c r="P3" s="3"/>
      <c r="Q3" s="3"/>
    </row>
    <row r="4" spans="1:17" ht="12.75" customHeight="1">
      <c r="A4" s="203"/>
      <c r="B4" s="203"/>
      <c r="C4" s="203"/>
      <c r="D4" s="203"/>
      <c r="E4" s="203"/>
      <c r="F4" s="206" t="s">
        <v>6</v>
      </c>
      <c r="G4" s="206" t="s">
        <v>7</v>
      </c>
      <c r="H4" s="206" t="s">
        <v>8</v>
      </c>
      <c r="I4" s="206" t="s">
        <v>9</v>
      </c>
      <c r="J4" s="213" t="s">
        <v>10</v>
      </c>
      <c r="K4" s="216" t="s">
        <v>11</v>
      </c>
      <c r="L4" s="215" t="s">
        <v>12</v>
      </c>
      <c r="M4" s="201"/>
      <c r="N4" s="3"/>
      <c r="O4" s="3"/>
      <c r="P4" s="3"/>
      <c r="Q4" s="3"/>
    </row>
    <row r="5" spans="1:17" ht="37.5" customHeight="1">
      <c r="A5" s="203"/>
      <c r="B5" s="203"/>
      <c r="C5" s="203"/>
      <c r="D5" s="204"/>
      <c r="E5" s="204"/>
      <c r="F5" s="203"/>
      <c r="G5" s="203"/>
      <c r="H5" s="203"/>
      <c r="I5" s="203"/>
      <c r="J5" s="203"/>
      <c r="K5" s="203"/>
      <c r="L5" s="5" t="s">
        <v>13</v>
      </c>
      <c r="M5" s="214" t="s">
        <v>14</v>
      </c>
      <c r="N5" s="6"/>
      <c r="O5" s="3"/>
      <c r="P5" s="3"/>
      <c r="Q5" s="3"/>
    </row>
    <row r="6" spans="1:17" ht="13.5" customHeight="1">
      <c r="A6" s="204"/>
      <c r="B6" s="204"/>
      <c r="C6" s="204"/>
      <c r="D6" s="205" t="s">
        <v>15</v>
      </c>
      <c r="E6" s="200"/>
      <c r="F6" s="200"/>
      <c r="G6" s="200"/>
      <c r="H6" s="200"/>
      <c r="I6" s="200"/>
      <c r="J6" s="201"/>
      <c r="K6" s="210" t="s">
        <v>15</v>
      </c>
      <c r="L6" s="201"/>
      <c r="M6" s="204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10">
        <v>12</v>
      </c>
      <c r="M7" s="201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152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155</v>
      </c>
      <c r="N100" s="38"/>
      <c r="O100" s="38"/>
      <c r="P100" s="38"/>
      <c r="Q100" s="38"/>
    </row>
    <row r="101" spans="1:17" ht="38.25" customHeight="1" outlineLevel="2">
      <c r="A101" s="220"/>
      <c r="B101" s="220">
        <v>75411</v>
      </c>
      <c r="C101" s="221" t="s">
        <v>87</v>
      </c>
      <c r="D101" s="211">
        <v>102</v>
      </c>
      <c r="E101" s="225">
        <f>F101+G102+H102+I101+J102</f>
        <v>116493</v>
      </c>
      <c r="F101" s="211">
        <v>113993</v>
      </c>
      <c r="G101" s="211"/>
      <c r="H101" s="212"/>
      <c r="I101" s="211">
        <v>2500</v>
      </c>
      <c r="J101" s="211"/>
      <c r="K101" s="211"/>
      <c r="L101" s="211">
        <v>1222</v>
      </c>
      <c r="M101" s="37" t="s">
        <v>156</v>
      </c>
      <c r="N101" s="38"/>
      <c r="O101" s="38"/>
      <c r="P101" s="38"/>
      <c r="Q101" s="38"/>
    </row>
    <row r="102" spans="1:17" ht="66" customHeight="1" outlineLevel="2">
      <c r="A102" s="208"/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  <c r="L102" s="208"/>
      <c r="M102" s="37" t="s">
        <v>157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164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170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171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24"/>
      <c r="B176" s="223">
        <v>75011</v>
      </c>
      <c r="C176" s="226" t="s">
        <v>132</v>
      </c>
      <c r="D176" s="227">
        <v>10800</v>
      </c>
      <c r="E176" s="207">
        <f>F182+G176+H176+I176+J176</f>
        <v>37960</v>
      </c>
      <c r="F176" s="227"/>
      <c r="G176" s="207">
        <v>75</v>
      </c>
      <c r="H176" s="209">
        <v>34984</v>
      </c>
      <c r="I176" s="207">
        <v>1674</v>
      </c>
      <c r="J176" s="207">
        <v>1227</v>
      </c>
      <c r="K176" s="207"/>
      <c r="L176" s="207">
        <v>1374</v>
      </c>
      <c r="M176" s="116" t="s">
        <v>172</v>
      </c>
      <c r="N176" s="90"/>
      <c r="O176" s="91"/>
      <c r="P176" s="49"/>
      <c r="Q176" s="49"/>
    </row>
    <row r="177" spans="1:17" ht="67.5" customHeight="1" outlineLevel="1">
      <c r="A177" s="203"/>
      <c r="B177" s="203"/>
      <c r="C177" s="203"/>
      <c r="D177" s="203"/>
      <c r="E177" s="203"/>
      <c r="F177" s="203"/>
      <c r="G177" s="203"/>
      <c r="H177" s="203"/>
      <c r="I177" s="203"/>
      <c r="J177" s="203"/>
      <c r="K177" s="203"/>
      <c r="L177" s="203"/>
      <c r="M177" s="116" t="s">
        <v>173</v>
      </c>
      <c r="N177" s="49"/>
      <c r="O177" s="91"/>
      <c r="P177" s="49"/>
      <c r="Q177" s="49"/>
    </row>
    <row r="178" spans="1:17" ht="55.5" customHeight="1" outlineLevel="1">
      <c r="A178" s="203"/>
      <c r="B178" s="203"/>
      <c r="C178" s="203"/>
      <c r="D178" s="203"/>
      <c r="E178" s="203"/>
      <c r="F178" s="203"/>
      <c r="G178" s="203"/>
      <c r="H178" s="203"/>
      <c r="I178" s="203"/>
      <c r="J178" s="203"/>
      <c r="K178" s="203"/>
      <c r="L178" s="203"/>
      <c r="M178" s="116" t="s">
        <v>174</v>
      </c>
      <c r="N178" s="49"/>
      <c r="O178" s="91"/>
      <c r="P178" s="49"/>
      <c r="Q178" s="49"/>
    </row>
    <row r="179" spans="1:17" ht="64.5" customHeight="1" outlineLevel="1">
      <c r="A179" s="203"/>
      <c r="B179" s="203"/>
      <c r="C179" s="203"/>
      <c r="D179" s="203"/>
      <c r="E179" s="203"/>
      <c r="F179" s="203"/>
      <c r="G179" s="203"/>
      <c r="H179" s="203"/>
      <c r="I179" s="203"/>
      <c r="J179" s="203"/>
      <c r="K179" s="203"/>
      <c r="L179" s="203"/>
      <c r="M179" s="116" t="s">
        <v>175</v>
      </c>
      <c r="N179" s="49"/>
      <c r="O179" s="91"/>
      <c r="P179" s="49"/>
      <c r="Q179" s="49"/>
    </row>
    <row r="180" spans="1:17" ht="54.75" customHeight="1" outlineLevel="1">
      <c r="A180" s="203"/>
      <c r="B180" s="203"/>
      <c r="C180" s="203"/>
      <c r="D180" s="203"/>
      <c r="E180" s="203"/>
      <c r="F180" s="203"/>
      <c r="G180" s="203"/>
      <c r="H180" s="203"/>
      <c r="I180" s="203"/>
      <c r="J180" s="203"/>
      <c r="K180" s="203"/>
      <c r="L180" s="203"/>
      <c r="M180" s="116" t="s">
        <v>176</v>
      </c>
      <c r="N180" s="49"/>
      <c r="O180" s="91"/>
      <c r="P180" s="49"/>
      <c r="Q180" s="49"/>
    </row>
    <row r="181" spans="1:17" ht="29.25" customHeight="1" outlineLevel="1">
      <c r="A181" s="203"/>
      <c r="B181" s="203"/>
      <c r="C181" s="203"/>
      <c r="D181" s="203"/>
      <c r="E181" s="203"/>
      <c r="F181" s="203"/>
      <c r="G181" s="203"/>
      <c r="H181" s="203"/>
      <c r="I181" s="203"/>
      <c r="J181" s="203"/>
      <c r="K181" s="203"/>
      <c r="L181" s="203"/>
      <c r="M181" s="116" t="s">
        <v>177</v>
      </c>
      <c r="N181" s="49"/>
      <c r="O181" s="91"/>
      <c r="P181" s="49"/>
      <c r="Q181" s="49"/>
    </row>
    <row r="182" spans="1:17" ht="77.25" customHeight="1" outlineLevel="2">
      <c r="A182" s="203"/>
      <c r="B182" s="203"/>
      <c r="C182" s="203"/>
      <c r="D182" s="203"/>
      <c r="E182" s="203"/>
      <c r="F182" s="203"/>
      <c r="G182" s="203"/>
      <c r="H182" s="203"/>
      <c r="I182" s="203"/>
      <c r="J182" s="203"/>
      <c r="K182" s="203"/>
      <c r="L182" s="203"/>
      <c r="M182" s="116" t="s">
        <v>178</v>
      </c>
      <c r="N182" s="38"/>
      <c r="O182" s="92"/>
      <c r="P182" s="38"/>
      <c r="Q182" s="38"/>
    </row>
    <row r="183" spans="1:17" ht="28.5" hidden="1" customHeight="1" outlineLevel="2">
      <c r="A183" s="208"/>
      <c r="B183" s="208"/>
      <c r="C183" s="208"/>
      <c r="D183" s="208"/>
      <c r="E183" s="208"/>
      <c r="F183" s="208"/>
      <c r="G183" s="208"/>
      <c r="H183" s="208"/>
      <c r="I183" s="208"/>
      <c r="J183" s="208"/>
      <c r="K183" s="208"/>
      <c r="L183" s="208"/>
      <c r="M183" s="89" t="s">
        <v>179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180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181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118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119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110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182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128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120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137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138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132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139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183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140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141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184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95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142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143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145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146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147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22"/>
      <c r="B385" s="218"/>
      <c r="C385" s="218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217"/>
      <c r="B386" s="218"/>
      <c r="C386" s="218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219"/>
      <c r="B388" s="218"/>
      <c r="C388" s="218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F101:F102"/>
    <mergeCell ref="E101:E102"/>
    <mergeCell ref="C176:C183"/>
    <mergeCell ref="D176:D183"/>
    <mergeCell ref="D101:D102"/>
    <mergeCell ref="F176:F183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G176:G183"/>
    <mergeCell ref="L176:L183"/>
    <mergeCell ref="K176:K183"/>
    <mergeCell ref="E176:E183"/>
    <mergeCell ref="H176:H183"/>
    <mergeCell ref="I176:I183"/>
    <mergeCell ref="J176:J183"/>
    <mergeCell ref="K3:M3"/>
    <mergeCell ref="B3:B6"/>
    <mergeCell ref="A3:A6"/>
    <mergeCell ref="C3:C6"/>
    <mergeCell ref="D3:D5"/>
    <mergeCell ref="F3:J3"/>
    <mergeCell ref="E3:E5"/>
    <mergeCell ref="F4:F5"/>
    <mergeCell ref="D6:J6"/>
  </mergeCell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202" t="s">
        <v>0</v>
      </c>
      <c r="B3" s="202" t="s">
        <v>1</v>
      </c>
      <c r="C3" s="202" t="s">
        <v>2</v>
      </c>
      <c r="D3" s="202" t="s">
        <v>3</v>
      </c>
      <c r="E3" s="202" t="s">
        <v>4</v>
      </c>
      <c r="F3" s="205" t="s">
        <v>5</v>
      </c>
      <c r="G3" s="200"/>
      <c r="H3" s="200"/>
      <c r="I3" s="200"/>
      <c r="J3" s="201"/>
      <c r="K3" s="199" t="s">
        <v>149</v>
      </c>
      <c r="L3" s="200"/>
      <c r="M3" s="201"/>
      <c r="N3" s="3"/>
      <c r="O3" s="3"/>
      <c r="P3" s="3"/>
      <c r="Q3" s="3"/>
    </row>
    <row r="4" spans="1:17" ht="12.75" customHeight="1">
      <c r="A4" s="203"/>
      <c r="B4" s="203"/>
      <c r="C4" s="203"/>
      <c r="D4" s="203"/>
      <c r="E4" s="203"/>
      <c r="F4" s="206" t="s">
        <v>6</v>
      </c>
      <c r="G4" s="206" t="s">
        <v>7</v>
      </c>
      <c r="H4" s="206" t="s">
        <v>8</v>
      </c>
      <c r="I4" s="206" t="s">
        <v>9</v>
      </c>
      <c r="J4" s="213" t="s">
        <v>10</v>
      </c>
      <c r="K4" s="216" t="s">
        <v>11</v>
      </c>
      <c r="L4" s="215" t="s">
        <v>12</v>
      </c>
      <c r="M4" s="201"/>
      <c r="N4" s="3"/>
      <c r="O4" s="3"/>
      <c r="P4" s="3"/>
      <c r="Q4" s="3"/>
    </row>
    <row r="5" spans="1:17" ht="37.5" customHeight="1">
      <c r="A5" s="203"/>
      <c r="B5" s="203"/>
      <c r="C5" s="203"/>
      <c r="D5" s="204"/>
      <c r="E5" s="204"/>
      <c r="F5" s="203"/>
      <c r="G5" s="203"/>
      <c r="H5" s="203"/>
      <c r="I5" s="203"/>
      <c r="J5" s="203"/>
      <c r="K5" s="203"/>
      <c r="L5" s="5" t="s">
        <v>13</v>
      </c>
      <c r="M5" s="214" t="s">
        <v>14</v>
      </c>
      <c r="N5" s="6"/>
      <c r="O5" s="3"/>
      <c r="P5" s="3"/>
      <c r="Q5" s="3"/>
    </row>
    <row r="6" spans="1:17" ht="13.5" customHeight="1">
      <c r="A6" s="204"/>
      <c r="B6" s="204"/>
      <c r="C6" s="204"/>
      <c r="D6" s="205" t="s">
        <v>15</v>
      </c>
      <c r="E6" s="200"/>
      <c r="F6" s="200"/>
      <c r="G6" s="200"/>
      <c r="H6" s="200"/>
      <c r="I6" s="200"/>
      <c r="J6" s="201"/>
      <c r="K6" s="210" t="s">
        <v>15</v>
      </c>
      <c r="L6" s="201"/>
      <c r="M6" s="204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10">
        <v>12</v>
      </c>
      <c r="M7" s="201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150</v>
      </c>
      <c r="C12" s="34" t="s">
        <v>151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186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153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187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188</v>
      </c>
      <c r="N100" s="38"/>
      <c r="O100" s="38"/>
      <c r="P100" s="38"/>
      <c r="Q100" s="38"/>
    </row>
    <row r="101" spans="1:17" ht="38.25" customHeight="1" outlineLevel="2">
      <c r="A101" s="220"/>
      <c r="B101" s="220">
        <v>75411</v>
      </c>
      <c r="C101" s="221" t="s">
        <v>87</v>
      </c>
      <c r="D101" s="211">
        <v>102</v>
      </c>
      <c r="E101" s="225">
        <f>F101+G102+H102+I101+J102</f>
        <v>116493</v>
      </c>
      <c r="F101" s="211">
        <v>113993</v>
      </c>
      <c r="G101" s="211"/>
      <c r="H101" s="212"/>
      <c r="I101" s="211">
        <v>2500</v>
      </c>
      <c r="J101" s="211"/>
      <c r="K101" s="211"/>
      <c r="L101" s="211">
        <v>1222</v>
      </c>
      <c r="M101" s="37" t="s">
        <v>189</v>
      </c>
      <c r="N101" s="38"/>
      <c r="O101" s="38"/>
      <c r="P101" s="38"/>
      <c r="Q101" s="38"/>
    </row>
    <row r="102" spans="1:17" ht="66" customHeight="1" outlineLevel="2">
      <c r="A102" s="208"/>
      <c r="B102" s="208"/>
      <c r="C102" s="208"/>
      <c r="D102" s="208"/>
      <c r="E102" s="208"/>
      <c r="F102" s="208"/>
      <c r="G102" s="208"/>
      <c r="H102" s="208"/>
      <c r="I102" s="208"/>
      <c r="J102" s="208"/>
      <c r="K102" s="208"/>
      <c r="L102" s="208"/>
      <c r="M102" s="37" t="s">
        <v>190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191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159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97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98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99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100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160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101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161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162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163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104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105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106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107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108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109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192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110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111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112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165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166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167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114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168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115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116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168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169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95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96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117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118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119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120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121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122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123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124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125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126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193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127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128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129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130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194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131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24"/>
      <c r="B176" s="223">
        <v>75011</v>
      </c>
      <c r="C176" s="226" t="s">
        <v>132</v>
      </c>
      <c r="D176" s="227">
        <v>10800</v>
      </c>
      <c r="E176" s="207">
        <f>F182+G176+H176+I176+J176</f>
        <v>37960</v>
      </c>
      <c r="F176" s="227"/>
      <c r="G176" s="207">
        <v>75</v>
      </c>
      <c r="H176" s="209">
        <v>34984</v>
      </c>
      <c r="I176" s="207">
        <v>1674</v>
      </c>
      <c r="J176" s="207">
        <v>1227</v>
      </c>
      <c r="K176" s="207"/>
      <c r="L176" s="207">
        <v>1374</v>
      </c>
      <c r="M176" s="116" t="s">
        <v>195</v>
      </c>
      <c r="N176" s="90"/>
      <c r="O176" s="91"/>
      <c r="P176" s="49"/>
      <c r="Q176" s="49"/>
    </row>
    <row r="177" spans="1:17" ht="67.5" customHeight="1" outlineLevel="1">
      <c r="A177" s="203"/>
      <c r="B177" s="203"/>
      <c r="C177" s="203"/>
      <c r="D177" s="203"/>
      <c r="E177" s="203"/>
      <c r="F177" s="203"/>
      <c r="G177" s="203"/>
      <c r="H177" s="203"/>
      <c r="I177" s="203"/>
      <c r="J177" s="203"/>
      <c r="K177" s="203"/>
      <c r="L177" s="203"/>
      <c r="M177" s="116" t="s">
        <v>196</v>
      </c>
      <c r="N177" s="49"/>
      <c r="O177" s="91"/>
      <c r="P177" s="49"/>
      <c r="Q177" s="49"/>
    </row>
    <row r="178" spans="1:17" ht="55.5" customHeight="1" outlineLevel="1">
      <c r="A178" s="203"/>
      <c r="B178" s="203"/>
      <c r="C178" s="203"/>
      <c r="D178" s="203"/>
      <c r="E178" s="203"/>
      <c r="F178" s="203"/>
      <c r="G178" s="203"/>
      <c r="H178" s="203"/>
      <c r="I178" s="203"/>
      <c r="J178" s="203"/>
      <c r="K178" s="203"/>
      <c r="L178" s="203"/>
      <c r="M178" s="116" t="s">
        <v>197</v>
      </c>
      <c r="N178" s="49"/>
      <c r="O178" s="91"/>
      <c r="P178" s="49"/>
      <c r="Q178" s="49"/>
    </row>
    <row r="179" spans="1:17" ht="64.5" customHeight="1" outlineLevel="1">
      <c r="A179" s="203"/>
      <c r="B179" s="203"/>
      <c r="C179" s="203"/>
      <c r="D179" s="203"/>
      <c r="E179" s="203"/>
      <c r="F179" s="203"/>
      <c r="G179" s="203"/>
      <c r="H179" s="203"/>
      <c r="I179" s="203"/>
      <c r="J179" s="203"/>
      <c r="K179" s="203"/>
      <c r="L179" s="203"/>
      <c r="M179" s="116" t="s">
        <v>198</v>
      </c>
      <c r="N179" s="49"/>
      <c r="O179" s="91"/>
      <c r="P179" s="49"/>
      <c r="Q179" s="49"/>
    </row>
    <row r="180" spans="1:17" ht="54.75" customHeight="1" outlineLevel="1">
      <c r="A180" s="203"/>
      <c r="B180" s="203"/>
      <c r="C180" s="203"/>
      <c r="D180" s="203"/>
      <c r="E180" s="203"/>
      <c r="F180" s="203"/>
      <c r="G180" s="203"/>
      <c r="H180" s="203"/>
      <c r="I180" s="203"/>
      <c r="J180" s="203"/>
      <c r="K180" s="203"/>
      <c r="L180" s="203"/>
      <c r="M180" s="116" t="s">
        <v>199</v>
      </c>
      <c r="N180" s="49"/>
      <c r="O180" s="91"/>
      <c r="P180" s="49"/>
      <c r="Q180" s="49"/>
    </row>
    <row r="181" spans="1:17" ht="29.25" customHeight="1" outlineLevel="1">
      <c r="A181" s="203"/>
      <c r="B181" s="203"/>
      <c r="C181" s="203"/>
      <c r="D181" s="203"/>
      <c r="E181" s="203"/>
      <c r="F181" s="203"/>
      <c r="G181" s="203"/>
      <c r="H181" s="203"/>
      <c r="I181" s="203"/>
      <c r="J181" s="203"/>
      <c r="K181" s="203"/>
      <c r="L181" s="203"/>
      <c r="M181" s="116" t="s">
        <v>200</v>
      </c>
      <c r="N181" s="49"/>
      <c r="O181" s="91"/>
      <c r="P181" s="49"/>
      <c r="Q181" s="49"/>
    </row>
    <row r="182" spans="1:17" ht="77.25" customHeight="1" outlineLevel="2">
      <c r="A182" s="203"/>
      <c r="B182" s="203"/>
      <c r="C182" s="203"/>
      <c r="D182" s="203"/>
      <c r="E182" s="203"/>
      <c r="F182" s="203"/>
      <c r="G182" s="203"/>
      <c r="H182" s="203"/>
      <c r="I182" s="203"/>
      <c r="J182" s="203"/>
      <c r="K182" s="203"/>
      <c r="L182" s="203"/>
      <c r="M182" s="116" t="s">
        <v>201</v>
      </c>
      <c r="N182" s="38"/>
      <c r="O182" s="92"/>
      <c r="P182" s="38"/>
      <c r="Q182" s="38"/>
    </row>
    <row r="183" spans="1:17" ht="28.5" hidden="1" customHeight="1" outlineLevel="2">
      <c r="A183" s="208"/>
      <c r="B183" s="208"/>
      <c r="C183" s="208"/>
      <c r="D183" s="208"/>
      <c r="E183" s="208"/>
      <c r="F183" s="208"/>
      <c r="G183" s="208"/>
      <c r="H183" s="208"/>
      <c r="I183" s="208"/>
      <c r="J183" s="208"/>
      <c r="K183" s="208"/>
      <c r="L183" s="208"/>
      <c r="M183" s="89" t="s">
        <v>202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133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203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134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135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204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98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99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110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205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128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120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137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138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132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139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206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140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141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184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95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142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143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145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146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147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22"/>
      <c r="B382" s="218"/>
      <c r="C382" s="218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217"/>
      <c r="B383" s="218"/>
      <c r="C383" s="218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19"/>
      <c r="B385" s="218"/>
      <c r="C385" s="218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7"/>
  <sheetViews>
    <sheetView tabSelected="1" view="pageBreakPreview" zoomScaleNormal="85" zoomScaleSheetLayoutView="100" workbookViewId="0">
      <pane xSplit="1" ySplit="20" topLeftCell="B216" activePane="bottomRight" state="frozen"/>
      <selection pane="topRight" activeCell="B1" sqref="B1"/>
      <selection pane="bottomLeft" activeCell="A15" sqref="A15"/>
      <selection pane="bottomRight" activeCell="J10" sqref="J10"/>
    </sheetView>
  </sheetViews>
  <sheetFormatPr defaultColWidth="14.42578125" defaultRowHeight="12.75"/>
  <cols>
    <col min="1" max="1" width="5" style="138" customWidth="1"/>
    <col min="2" max="2" width="8.140625" style="138" customWidth="1"/>
    <col min="3" max="3" width="42" style="138" customWidth="1"/>
    <col min="4" max="4" width="9.42578125" style="138" customWidth="1"/>
    <col min="5" max="5" width="11.28515625" style="138" customWidth="1"/>
    <col min="6" max="6" width="11.140625" style="138" customWidth="1"/>
    <col min="7" max="7" width="12.5703125" style="138" customWidth="1"/>
    <col min="8" max="8" width="10.85546875" style="138" customWidth="1"/>
    <col min="9" max="9" width="10.5703125" style="138" customWidth="1"/>
    <col min="10" max="10" width="20.140625" style="138" customWidth="1"/>
    <col min="11" max="11" width="9.140625" style="138" customWidth="1"/>
    <col min="12" max="16384" width="14.42578125" style="138"/>
  </cols>
  <sheetData>
    <row r="1" spans="1:10">
      <c r="J1" s="198" t="s">
        <v>214</v>
      </c>
    </row>
    <row r="2" spans="1:10">
      <c r="J2" s="124" t="s">
        <v>227</v>
      </c>
    </row>
    <row r="3" spans="1:10">
      <c r="J3" s="124" t="s">
        <v>211</v>
      </c>
    </row>
    <row r="4" spans="1:10">
      <c r="J4" s="124" t="s">
        <v>228</v>
      </c>
    </row>
    <row r="5" spans="1:10">
      <c r="J5" s="124"/>
    </row>
    <row r="6" spans="1:10">
      <c r="J6" s="198" t="s">
        <v>212</v>
      </c>
    </row>
    <row r="7" spans="1:10">
      <c r="J7" s="124" t="s">
        <v>225</v>
      </c>
    </row>
    <row r="8" spans="1:10">
      <c r="J8" s="124" t="s">
        <v>211</v>
      </c>
    </row>
    <row r="9" spans="1:10">
      <c r="J9" s="124" t="s">
        <v>226</v>
      </c>
    </row>
    <row r="10" spans="1:10" s="123" customFormat="1">
      <c r="A10" s="122"/>
      <c r="B10" s="132"/>
      <c r="D10" s="133"/>
      <c r="J10" s="124"/>
    </row>
    <row r="11" spans="1:10" s="123" customFormat="1" ht="15">
      <c r="A11" s="228" t="s">
        <v>218</v>
      </c>
      <c r="B11" s="228"/>
      <c r="C11" s="228"/>
      <c r="D11" s="228"/>
      <c r="E11" s="228"/>
      <c r="F11" s="228"/>
      <c r="G11" s="228"/>
      <c r="H11" s="228"/>
      <c r="I11" s="228"/>
      <c r="J11" s="228"/>
    </row>
    <row r="12" spans="1:10" s="123" customFormat="1" ht="15">
      <c r="A12" s="229" t="s">
        <v>213</v>
      </c>
      <c r="B12" s="229"/>
      <c r="C12" s="229"/>
      <c r="D12" s="229"/>
      <c r="E12" s="229"/>
      <c r="F12" s="229"/>
      <c r="G12" s="229"/>
      <c r="H12" s="229"/>
      <c r="I12" s="229"/>
      <c r="J12" s="229"/>
    </row>
    <row r="13" spans="1:10" s="123" customFormat="1" ht="15">
      <c r="A13" s="230" t="s">
        <v>223</v>
      </c>
      <c r="B13" s="230"/>
      <c r="C13" s="230"/>
      <c r="D13" s="230"/>
      <c r="E13" s="230"/>
      <c r="F13" s="230"/>
      <c r="G13" s="230"/>
      <c r="H13" s="230"/>
      <c r="I13" s="230"/>
      <c r="J13" s="230"/>
    </row>
    <row r="14" spans="1:10" ht="12.75" customHeight="1">
      <c r="A14" s="134"/>
      <c r="B14" s="135"/>
      <c r="C14" s="136"/>
      <c r="D14" s="136"/>
      <c r="E14" s="136"/>
      <c r="F14" s="136"/>
      <c r="G14" s="136"/>
      <c r="H14" s="136"/>
      <c r="I14" s="136"/>
      <c r="J14" s="137"/>
    </row>
    <row r="15" spans="1:10" ht="12.75" customHeight="1">
      <c r="A15" s="202" t="s">
        <v>0</v>
      </c>
      <c r="B15" s="202" t="s">
        <v>1</v>
      </c>
      <c r="C15" s="202" t="s">
        <v>2</v>
      </c>
      <c r="D15" s="202" t="s">
        <v>3</v>
      </c>
      <c r="E15" s="202" t="s">
        <v>4</v>
      </c>
      <c r="F15" s="205" t="s">
        <v>5</v>
      </c>
      <c r="G15" s="231"/>
      <c r="H15" s="231"/>
      <c r="I15" s="231"/>
      <c r="J15" s="232"/>
    </row>
    <row r="16" spans="1:10" ht="20.25" customHeight="1">
      <c r="A16" s="234"/>
      <c r="B16" s="234"/>
      <c r="C16" s="234"/>
      <c r="D16" s="234"/>
      <c r="E16" s="234"/>
      <c r="F16" s="233" t="s">
        <v>6</v>
      </c>
      <c r="G16" s="233" t="s">
        <v>7</v>
      </c>
      <c r="H16" s="233" t="s">
        <v>8</v>
      </c>
      <c r="I16" s="233" t="s">
        <v>9</v>
      </c>
      <c r="J16" s="235" t="s">
        <v>10</v>
      </c>
    </row>
    <row r="17" spans="1:10" ht="37.5" customHeight="1">
      <c r="A17" s="234"/>
      <c r="B17" s="234"/>
      <c r="C17" s="234"/>
      <c r="D17" s="236"/>
      <c r="E17" s="236"/>
      <c r="F17" s="234"/>
      <c r="G17" s="234"/>
      <c r="H17" s="234"/>
      <c r="I17" s="234"/>
      <c r="J17" s="234"/>
    </row>
    <row r="18" spans="1:10" ht="12.75" customHeight="1">
      <c r="A18" s="236"/>
      <c r="B18" s="236"/>
      <c r="C18" s="236"/>
      <c r="D18" s="205" t="s">
        <v>15</v>
      </c>
      <c r="E18" s="231"/>
      <c r="F18" s="231"/>
      <c r="G18" s="231"/>
      <c r="H18" s="231"/>
      <c r="I18" s="231"/>
      <c r="J18" s="232"/>
    </row>
    <row r="19" spans="1:10" ht="12.75" customHeight="1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  <c r="H19" s="7">
        <v>8</v>
      </c>
      <c r="I19" s="7">
        <v>9</v>
      </c>
      <c r="J19" s="7">
        <v>10</v>
      </c>
    </row>
    <row r="20" spans="1:10" ht="12.75" customHeight="1" thickBot="1">
      <c r="A20" s="139"/>
      <c r="B20" s="140"/>
      <c r="C20" s="141" t="s">
        <v>16</v>
      </c>
      <c r="D20" s="142">
        <f>SUM(D22+D49+D53+D59+D63+D67+D74+D78+D82+D86+D90+D99+D106+D111+D120+D151+D155+D159+D163+D167+D172+D205+D226+D233)</f>
        <v>131577</v>
      </c>
      <c r="E20" s="142">
        <f t="shared" ref="E20:J20" si="0">SUM(E22+E49+E53+E59+E63+E67+E74+E78+E82+E86+E90+E99+E106+E111+E120+E151+E155+E159+E163+E167+E172+E205+E226+E233)</f>
        <v>1867446</v>
      </c>
      <c r="F20" s="142">
        <f t="shared" si="0"/>
        <v>1342931</v>
      </c>
      <c r="G20" s="142">
        <f t="shared" si="0"/>
        <v>1615</v>
      </c>
      <c r="H20" s="142">
        <f t="shared" si="0"/>
        <v>481076</v>
      </c>
      <c r="I20" s="142">
        <f t="shared" si="0"/>
        <v>26765</v>
      </c>
      <c r="J20" s="142">
        <f t="shared" si="0"/>
        <v>15059</v>
      </c>
    </row>
    <row r="21" spans="1:10" ht="12.75" customHeight="1">
      <c r="A21" s="143"/>
      <c r="B21" s="144"/>
      <c r="C21" s="145"/>
      <c r="D21" s="146"/>
      <c r="E21" s="146"/>
      <c r="F21" s="146"/>
      <c r="G21" s="146"/>
      <c r="H21" s="146"/>
      <c r="I21" s="146"/>
      <c r="J21" s="147"/>
    </row>
    <row r="22" spans="1:10" ht="12.75" customHeight="1">
      <c r="A22" s="148"/>
      <c r="B22" s="149"/>
      <c r="C22" s="150" t="s">
        <v>17</v>
      </c>
      <c r="D22" s="151">
        <f>D23+D31+D36+D40+D46</f>
        <v>110</v>
      </c>
      <c r="E22" s="151">
        <f>F22+G22+H22+I22+J22</f>
        <v>77446</v>
      </c>
      <c r="F22" s="151">
        <f>F23+F31+F36+F40+F46+F28</f>
        <v>64245</v>
      </c>
      <c r="G22" s="151">
        <f t="shared" ref="G22:I22" si="1">G23+G31+G36+G40+G46+G28</f>
        <v>0</v>
      </c>
      <c r="H22" s="151">
        <f t="shared" si="1"/>
        <v>4381</v>
      </c>
      <c r="I22" s="151">
        <f t="shared" si="1"/>
        <v>890</v>
      </c>
      <c r="J22" s="151">
        <f>J23+J31+J36+J40+J46+J28</f>
        <v>7930</v>
      </c>
    </row>
    <row r="23" spans="1:10" ht="12.75" customHeight="1">
      <c r="A23" s="152" t="s">
        <v>18</v>
      </c>
      <c r="B23" s="152"/>
      <c r="C23" s="153" t="s">
        <v>19</v>
      </c>
      <c r="D23" s="154">
        <f>SUM(D24:D26)</f>
        <v>0</v>
      </c>
      <c r="E23" s="154">
        <f t="shared" ref="E23:E26" si="2">F23+G23+H23+I23+J23</f>
        <v>10118</v>
      </c>
      <c r="F23" s="154">
        <f t="shared" ref="F23:J23" si="3">SUM(F24:F26)</f>
        <v>2250</v>
      </c>
      <c r="G23" s="154">
        <f t="shared" si="3"/>
        <v>0</v>
      </c>
      <c r="H23" s="154">
        <f t="shared" si="3"/>
        <v>68</v>
      </c>
      <c r="I23" s="154">
        <f t="shared" si="3"/>
        <v>0</v>
      </c>
      <c r="J23" s="154">
        <f t="shared" si="3"/>
        <v>7800</v>
      </c>
    </row>
    <row r="24" spans="1:10" ht="12.75" customHeight="1">
      <c r="A24" s="33"/>
      <c r="B24" s="33" t="s">
        <v>20</v>
      </c>
      <c r="C24" s="34" t="s">
        <v>21</v>
      </c>
      <c r="D24" s="35"/>
      <c r="E24" s="155">
        <f t="shared" si="2"/>
        <v>350</v>
      </c>
      <c r="F24" s="21">
        <v>350</v>
      </c>
      <c r="G24" s="35"/>
      <c r="H24" s="21"/>
      <c r="I24" s="35"/>
      <c r="J24" s="35"/>
    </row>
    <row r="25" spans="1:10" ht="12.75" customHeight="1">
      <c r="A25" s="33"/>
      <c r="B25" s="33" t="s">
        <v>22</v>
      </c>
      <c r="C25" s="39" t="s">
        <v>23</v>
      </c>
      <c r="D25" s="35"/>
      <c r="E25" s="155">
        <f t="shared" si="2"/>
        <v>7800</v>
      </c>
      <c r="F25" s="21"/>
      <c r="G25" s="35"/>
      <c r="H25" s="21"/>
      <c r="I25" s="35"/>
      <c r="J25" s="35">
        <v>7800</v>
      </c>
    </row>
    <row r="26" spans="1:10" ht="12.75" customHeight="1">
      <c r="A26" s="33"/>
      <c r="B26" s="33" t="s">
        <v>24</v>
      </c>
      <c r="C26" s="34" t="s">
        <v>25</v>
      </c>
      <c r="D26" s="35"/>
      <c r="E26" s="155">
        <f t="shared" si="2"/>
        <v>1968</v>
      </c>
      <c r="F26" s="21">
        <v>1900</v>
      </c>
      <c r="G26" s="35"/>
      <c r="H26" s="21">
        <v>68</v>
      </c>
      <c r="I26" s="35"/>
      <c r="J26" s="35"/>
    </row>
    <row r="27" spans="1:10" ht="12.75" customHeight="1">
      <c r="A27" s="33"/>
      <c r="B27" s="33"/>
      <c r="C27" s="34"/>
      <c r="D27" s="35"/>
      <c r="E27" s="35"/>
      <c r="F27" s="21"/>
      <c r="G27" s="35"/>
      <c r="H27" s="21"/>
      <c r="I27" s="35"/>
      <c r="J27" s="35"/>
    </row>
    <row r="28" spans="1:10" ht="12.75" customHeight="1">
      <c r="A28" s="156" t="s">
        <v>26</v>
      </c>
      <c r="B28" s="43"/>
      <c r="C28" s="34" t="s">
        <v>27</v>
      </c>
      <c r="D28" s="157">
        <f t="shared" ref="D28:I28" si="4">D29</f>
        <v>0</v>
      </c>
      <c r="E28" s="157">
        <f>F28+G28+H28+I28+J28</f>
        <v>130</v>
      </c>
      <c r="F28" s="157">
        <f t="shared" si="4"/>
        <v>0</v>
      </c>
      <c r="G28" s="157">
        <f t="shared" si="4"/>
        <v>0</v>
      </c>
      <c r="H28" s="157">
        <f t="shared" si="4"/>
        <v>0</v>
      </c>
      <c r="I28" s="157">
        <f t="shared" si="4"/>
        <v>0</v>
      </c>
      <c r="J28" s="157">
        <f>J29</f>
        <v>130</v>
      </c>
    </row>
    <row r="29" spans="1:10" ht="12.75" customHeight="1">
      <c r="A29" s="33"/>
      <c r="B29" s="158" t="s">
        <v>28</v>
      </c>
      <c r="C29" s="34" t="s">
        <v>219</v>
      </c>
      <c r="D29" s="35"/>
      <c r="E29" s="155">
        <f>F29+G29+H29+I29+J29</f>
        <v>130</v>
      </c>
      <c r="F29" s="21"/>
      <c r="G29" s="35"/>
      <c r="H29" s="21"/>
      <c r="I29" s="35"/>
      <c r="J29" s="35">
        <v>130</v>
      </c>
    </row>
    <row r="30" spans="1:10" ht="12.75" customHeight="1">
      <c r="A30" s="33"/>
      <c r="B30" s="43"/>
      <c r="C30" s="34"/>
      <c r="D30" s="35"/>
      <c r="E30" s="155"/>
      <c r="F30" s="21"/>
      <c r="G30" s="35"/>
      <c r="H30" s="21"/>
      <c r="I30" s="35"/>
      <c r="J30" s="35"/>
    </row>
    <row r="31" spans="1:10" ht="12.75" customHeight="1">
      <c r="A31" s="33">
        <v>600</v>
      </c>
      <c r="B31" s="33"/>
      <c r="C31" s="159" t="s">
        <v>30</v>
      </c>
      <c r="D31" s="157">
        <f>SUM(D32:D34)</f>
        <v>74</v>
      </c>
      <c r="E31" s="157">
        <f t="shared" ref="E31:J31" si="5">SUM(E32:E34)</f>
        <v>65191</v>
      </c>
      <c r="F31" s="160">
        <f t="shared" si="5"/>
        <v>59993</v>
      </c>
      <c r="G31" s="157">
        <f t="shared" si="5"/>
        <v>0</v>
      </c>
      <c r="H31" s="160">
        <f t="shared" si="5"/>
        <v>4308</v>
      </c>
      <c r="I31" s="157">
        <f t="shared" si="5"/>
        <v>890</v>
      </c>
      <c r="J31" s="157">
        <f t="shared" si="5"/>
        <v>0</v>
      </c>
    </row>
    <row r="32" spans="1:10" ht="12.75" customHeight="1">
      <c r="A32" s="33"/>
      <c r="B32" s="43">
        <v>60003</v>
      </c>
      <c r="C32" s="161" t="s">
        <v>31</v>
      </c>
      <c r="D32" s="47"/>
      <c r="E32" s="162">
        <f t="shared" ref="E32:E34" si="6">F32+G32+H32+I32+J32</f>
        <v>59843</v>
      </c>
      <c r="F32" s="163">
        <v>59843</v>
      </c>
      <c r="G32" s="47"/>
      <c r="H32" s="163"/>
      <c r="I32" s="47"/>
      <c r="J32" s="47"/>
    </row>
    <row r="33" spans="1:10" ht="12.75" customHeight="1">
      <c r="A33" s="33"/>
      <c r="B33" s="33">
        <v>60031</v>
      </c>
      <c r="C33" s="34" t="s">
        <v>32</v>
      </c>
      <c r="D33" s="35"/>
      <c r="E33" s="155">
        <f t="shared" si="6"/>
        <v>5198</v>
      </c>
      <c r="F33" s="21"/>
      <c r="G33" s="35"/>
      <c r="H33" s="21">
        <f>3370+938</f>
        <v>4308</v>
      </c>
      <c r="I33" s="35">
        <v>890</v>
      </c>
      <c r="J33" s="35"/>
    </row>
    <row r="34" spans="1:10" ht="12.75" customHeight="1">
      <c r="A34" s="33"/>
      <c r="B34" s="33">
        <v>60095</v>
      </c>
      <c r="C34" s="34" t="s">
        <v>25</v>
      </c>
      <c r="D34" s="35">
        <v>74</v>
      </c>
      <c r="E34" s="155">
        <f t="shared" si="6"/>
        <v>150</v>
      </c>
      <c r="F34" s="21">
        <v>150</v>
      </c>
      <c r="G34" s="35"/>
      <c r="H34" s="21"/>
      <c r="I34" s="35"/>
      <c r="J34" s="35"/>
    </row>
    <row r="35" spans="1:10" ht="12.75" customHeight="1">
      <c r="A35" s="33"/>
      <c r="B35" s="33"/>
      <c r="C35" s="34"/>
      <c r="D35" s="35"/>
      <c r="E35" s="35"/>
      <c r="F35" s="21"/>
      <c r="G35" s="35"/>
      <c r="H35" s="21"/>
      <c r="I35" s="35"/>
      <c r="J35" s="35"/>
    </row>
    <row r="36" spans="1:10" ht="12.75" customHeight="1">
      <c r="A36" s="33">
        <v>710</v>
      </c>
      <c r="B36" s="33"/>
      <c r="C36" s="159" t="s">
        <v>33</v>
      </c>
      <c r="D36" s="157">
        <f>D37</f>
        <v>26</v>
      </c>
      <c r="E36" s="157">
        <f t="shared" ref="E36:J36" si="7">E37</f>
        <v>0</v>
      </c>
      <c r="F36" s="160">
        <f t="shared" si="7"/>
        <v>0</v>
      </c>
      <c r="G36" s="157">
        <f t="shared" si="7"/>
        <v>0</v>
      </c>
      <c r="H36" s="160">
        <f t="shared" si="7"/>
        <v>0</v>
      </c>
      <c r="I36" s="157">
        <f t="shared" si="7"/>
        <v>0</v>
      </c>
      <c r="J36" s="157">
        <f t="shared" si="7"/>
        <v>0</v>
      </c>
    </row>
    <row r="37" spans="1:10" ht="12.75" customHeight="1">
      <c r="A37" s="164"/>
      <c r="B37" s="164">
        <v>71005</v>
      </c>
      <c r="C37" s="165" t="s">
        <v>34</v>
      </c>
      <c r="D37" s="166">
        <v>26</v>
      </c>
      <c r="E37" s="167">
        <f>F37+G37+H37+I37+J37</f>
        <v>0</v>
      </c>
      <c r="F37" s="168"/>
      <c r="G37" s="166"/>
      <c r="H37" s="168"/>
      <c r="I37" s="166"/>
      <c r="J37" s="166"/>
    </row>
    <row r="38" spans="1:10" ht="12.75" customHeight="1">
      <c r="A38" s="33"/>
      <c r="B38" s="33"/>
      <c r="C38" s="34"/>
      <c r="D38" s="35"/>
      <c r="E38" s="35"/>
      <c r="F38" s="35"/>
      <c r="G38" s="35"/>
      <c r="H38" s="21"/>
      <c r="I38" s="35"/>
      <c r="J38" s="35"/>
    </row>
    <row r="39" spans="1:10" ht="12.75" customHeight="1">
      <c r="A39" s="33"/>
      <c r="B39" s="33"/>
      <c r="C39" s="34"/>
      <c r="D39" s="35"/>
      <c r="E39" s="35"/>
      <c r="F39" s="35"/>
      <c r="G39" s="35"/>
      <c r="H39" s="21"/>
      <c r="I39" s="35"/>
      <c r="J39" s="35"/>
    </row>
    <row r="40" spans="1:10" ht="12.75" customHeight="1">
      <c r="A40" s="33">
        <v>900</v>
      </c>
      <c r="B40" s="33"/>
      <c r="C40" s="159" t="s">
        <v>37</v>
      </c>
      <c r="D40" s="157">
        <f>D43+D44</f>
        <v>10</v>
      </c>
      <c r="E40" s="157">
        <f>E43+E44+E41+E42</f>
        <v>957</v>
      </c>
      <c r="F40" s="157">
        <f t="shared" ref="F40:J40" si="8">F43+F44+F41+F42</f>
        <v>952</v>
      </c>
      <c r="G40" s="157">
        <f t="shared" si="8"/>
        <v>0</v>
      </c>
      <c r="H40" s="157">
        <f t="shared" si="8"/>
        <v>5</v>
      </c>
      <c r="I40" s="157">
        <f t="shared" si="8"/>
        <v>0</v>
      </c>
      <c r="J40" s="157">
        <f t="shared" si="8"/>
        <v>0</v>
      </c>
    </row>
    <row r="41" spans="1:10" ht="12.75" customHeight="1">
      <c r="A41" s="33"/>
      <c r="B41" s="33">
        <v>90005</v>
      </c>
      <c r="C41" s="159" t="s">
        <v>220</v>
      </c>
      <c r="D41" s="35"/>
      <c r="E41" s="155">
        <f t="shared" ref="E41:E44" si="9">F41+G41+H41+I41+J41</f>
        <v>215</v>
      </c>
      <c r="F41" s="35">
        <f>192+10+13</f>
        <v>215</v>
      </c>
      <c r="G41" s="35"/>
      <c r="H41" s="35"/>
      <c r="I41" s="35"/>
      <c r="J41" s="35"/>
    </row>
    <row r="42" spans="1:10" ht="12.75" customHeight="1">
      <c r="A42" s="33"/>
      <c r="B42" s="33">
        <v>90007</v>
      </c>
      <c r="C42" s="159" t="s">
        <v>153</v>
      </c>
      <c r="D42" s="35"/>
      <c r="E42" s="155">
        <f t="shared" si="9"/>
        <v>733</v>
      </c>
      <c r="F42" s="35">
        <f>150+583</f>
        <v>733</v>
      </c>
      <c r="G42" s="35"/>
      <c r="H42" s="35"/>
      <c r="I42" s="35"/>
      <c r="J42" s="35"/>
    </row>
    <row r="43" spans="1:10" ht="12.75" customHeight="1">
      <c r="A43" s="33"/>
      <c r="B43" s="43">
        <v>90026</v>
      </c>
      <c r="C43" s="159" t="s">
        <v>207</v>
      </c>
      <c r="D43" s="35">
        <v>10</v>
      </c>
      <c r="E43" s="155">
        <f t="shared" si="9"/>
        <v>4</v>
      </c>
      <c r="F43" s="21">
        <v>4</v>
      </c>
      <c r="G43" s="35"/>
      <c r="H43" s="21"/>
      <c r="I43" s="35"/>
      <c r="J43" s="35"/>
    </row>
    <row r="44" spans="1:10" ht="12.75" customHeight="1">
      <c r="A44" s="33"/>
      <c r="B44" s="33">
        <v>90095</v>
      </c>
      <c r="C44" s="34" t="s">
        <v>25</v>
      </c>
      <c r="D44" s="35"/>
      <c r="E44" s="155">
        <f t="shared" si="9"/>
        <v>5</v>
      </c>
      <c r="F44" s="21"/>
      <c r="G44" s="35"/>
      <c r="H44" s="21">
        <v>5</v>
      </c>
      <c r="I44" s="35"/>
      <c r="J44" s="35"/>
    </row>
    <row r="45" spans="1:10" ht="12.75" customHeight="1">
      <c r="A45" s="33"/>
      <c r="B45" s="33"/>
      <c r="C45" s="34"/>
      <c r="D45" s="35"/>
      <c r="E45" s="35"/>
      <c r="F45" s="21"/>
      <c r="G45" s="35"/>
      <c r="H45" s="21"/>
      <c r="I45" s="35"/>
      <c r="J45" s="35"/>
    </row>
    <row r="46" spans="1:10" ht="12.75" customHeight="1">
      <c r="A46" s="50">
        <v>925</v>
      </c>
      <c r="B46" s="33"/>
      <c r="C46" s="51" t="s">
        <v>39</v>
      </c>
      <c r="D46" s="157"/>
      <c r="E46" s="157">
        <f>E47</f>
        <v>1050</v>
      </c>
      <c r="F46" s="160">
        <f t="shared" ref="F46:J46" si="10">F47</f>
        <v>1050</v>
      </c>
      <c r="G46" s="157">
        <f t="shared" si="10"/>
        <v>0</v>
      </c>
      <c r="H46" s="160">
        <f t="shared" si="10"/>
        <v>0</v>
      </c>
      <c r="I46" s="157">
        <f t="shared" si="10"/>
        <v>0</v>
      </c>
      <c r="J46" s="157">
        <f t="shared" si="10"/>
        <v>0</v>
      </c>
    </row>
    <row r="47" spans="1:10" ht="12.75" customHeight="1">
      <c r="A47" s="33"/>
      <c r="B47" s="33">
        <v>92502</v>
      </c>
      <c r="C47" s="34" t="s">
        <v>40</v>
      </c>
      <c r="D47" s="35"/>
      <c r="E47" s="155">
        <f>F47+G47+H47+I47+J47</f>
        <v>1050</v>
      </c>
      <c r="F47" s="21">
        <v>1050</v>
      </c>
      <c r="G47" s="35"/>
      <c r="H47" s="21"/>
      <c r="I47" s="35"/>
      <c r="J47" s="35"/>
    </row>
    <row r="48" spans="1:10" ht="12.75" customHeight="1">
      <c r="A48" s="61"/>
      <c r="B48" s="61"/>
      <c r="C48" s="62"/>
      <c r="D48" s="21"/>
      <c r="E48" s="21"/>
      <c r="F48" s="21"/>
      <c r="G48" s="21"/>
      <c r="H48" s="21"/>
      <c r="I48" s="21"/>
      <c r="J48" s="21"/>
    </row>
    <row r="49" spans="1:10" ht="12.75" customHeight="1">
      <c r="A49" s="169"/>
      <c r="B49" s="149"/>
      <c r="C49" s="150" t="s">
        <v>42</v>
      </c>
      <c r="D49" s="151">
        <f t="shared" ref="D49:D50" si="11">D50</f>
        <v>721</v>
      </c>
      <c r="E49" s="151">
        <f>F49+G49+H49+I49+J49</f>
        <v>14221</v>
      </c>
      <c r="F49" s="151">
        <f t="shared" ref="F49:J50" si="12">F50</f>
        <v>0</v>
      </c>
      <c r="G49" s="151">
        <f t="shared" si="12"/>
        <v>25</v>
      </c>
      <c r="H49" s="151">
        <f t="shared" si="12"/>
        <v>13896</v>
      </c>
      <c r="I49" s="151">
        <f t="shared" si="12"/>
        <v>300</v>
      </c>
      <c r="J49" s="151">
        <f t="shared" si="12"/>
        <v>0</v>
      </c>
    </row>
    <row r="50" spans="1:10" ht="12.75" customHeight="1">
      <c r="A50" s="152" t="s">
        <v>18</v>
      </c>
      <c r="B50" s="152"/>
      <c r="C50" s="153" t="s">
        <v>19</v>
      </c>
      <c r="D50" s="154">
        <f t="shared" si="11"/>
        <v>721</v>
      </c>
      <c r="E50" s="154">
        <f>E51</f>
        <v>14221</v>
      </c>
      <c r="F50" s="154">
        <f t="shared" si="12"/>
        <v>0</v>
      </c>
      <c r="G50" s="154">
        <f t="shared" si="12"/>
        <v>25</v>
      </c>
      <c r="H50" s="154">
        <f t="shared" si="12"/>
        <v>13896</v>
      </c>
      <c r="I50" s="154">
        <f t="shared" si="12"/>
        <v>300</v>
      </c>
      <c r="J50" s="154">
        <f t="shared" si="12"/>
        <v>0</v>
      </c>
    </row>
    <row r="51" spans="1:10" ht="12.75" customHeight="1">
      <c r="A51" s="33"/>
      <c r="B51" s="33" t="s">
        <v>43</v>
      </c>
      <c r="C51" s="34" t="s">
        <v>44</v>
      </c>
      <c r="D51" s="35">
        <v>721</v>
      </c>
      <c r="E51" s="155">
        <f>F51+G51+H51+I51+J51</f>
        <v>14221</v>
      </c>
      <c r="F51" s="35"/>
      <c r="G51" s="35">
        <v>25</v>
      </c>
      <c r="H51" s="21">
        <f>12592+554+49+583+103+15</f>
        <v>13896</v>
      </c>
      <c r="I51" s="35">
        <v>300</v>
      </c>
      <c r="J51" s="35"/>
    </row>
    <row r="52" spans="1:10" ht="12.75" customHeight="1">
      <c r="A52" s="61"/>
      <c r="B52" s="61"/>
      <c r="C52" s="62"/>
      <c r="D52" s="21"/>
      <c r="E52" s="21"/>
      <c r="F52" s="21"/>
      <c r="G52" s="21"/>
      <c r="H52" s="21"/>
      <c r="I52" s="21"/>
      <c r="J52" s="21"/>
    </row>
    <row r="53" spans="1:10" ht="12.75" customHeight="1">
      <c r="A53" s="149"/>
      <c r="B53" s="149"/>
      <c r="C53" s="150" t="s">
        <v>45</v>
      </c>
      <c r="D53" s="151">
        <f>D54</f>
        <v>13336</v>
      </c>
      <c r="E53" s="151">
        <f>F53+G53+H53+I53+J53</f>
        <v>92025</v>
      </c>
      <c r="F53" s="151">
        <f t="shared" ref="F53:J53" si="13">F54</f>
        <v>0</v>
      </c>
      <c r="G53" s="151">
        <f t="shared" si="13"/>
        <v>90</v>
      </c>
      <c r="H53" s="151">
        <f t="shared" si="13"/>
        <v>91815</v>
      </c>
      <c r="I53" s="151">
        <f t="shared" si="13"/>
        <v>120</v>
      </c>
      <c r="J53" s="151">
        <f t="shared" si="13"/>
        <v>0</v>
      </c>
    </row>
    <row r="54" spans="1:10" ht="12.75" customHeight="1">
      <c r="A54" s="152" t="s">
        <v>18</v>
      </c>
      <c r="B54" s="152"/>
      <c r="C54" s="153" t="s">
        <v>19</v>
      </c>
      <c r="D54" s="154">
        <f>D56+D57</f>
        <v>13336</v>
      </c>
      <c r="E54" s="154">
        <f>SUM(E55:E57)</f>
        <v>92025</v>
      </c>
      <c r="F54" s="154">
        <f t="shared" ref="F54:J54" si="14">SUM(F55:F57)</f>
        <v>0</v>
      </c>
      <c r="G54" s="154">
        <f t="shared" si="14"/>
        <v>90</v>
      </c>
      <c r="H54" s="154">
        <f t="shared" si="14"/>
        <v>91815</v>
      </c>
      <c r="I54" s="154">
        <f t="shared" si="14"/>
        <v>120</v>
      </c>
      <c r="J54" s="154">
        <f t="shared" si="14"/>
        <v>0</v>
      </c>
    </row>
    <row r="55" spans="1:10" ht="12.75" customHeight="1">
      <c r="A55" s="33"/>
      <c r="B55" s="33" t="s">
        <v>46</v>
      </c>
      <c r="C55" s="34" t="s">
        <v>47</v>
      </c>
      <c r="D55" s="35">
        <v>0</v>
      </c>
      <c r="E55" s="155">
        <f t="shared" ref="E55:E57" si="15">SUM(F55:J55)</f>
        <v>15897</v>
      </c>
      <c r="F55" s="35"/>
      <c r="G55" s="35"/>
      <c r="H55" s="21">
        <v>15897</v>
      </c>
      <c r="I55" s="35"/>
      <c r="J55" s="35"/>
    </row>
    <row r="56" spans="1:10" ht="12.75" customHeight="1">
      <c r="A56" s="33"/>
      <c r="B56" s="33" t="s">
        <v>48</v>
      </c>
      <c r="C56" s="34" t="s">
        <v>49</v>
      </c>
      <c r="D56" s="35">
        <v>1106</v>
      </c>
      <c r="E56" s="155">
        <f t="shared" si="15"/>
        <v>19548</v>
      </c>
      <c r="F56" s="35"/>
      <c r="G56" s="35">
        <v>30</v>
      </c>
      <c r="H56" s="21">
        <f>17620+756+117+744+140+21</f>
        <v>19398</v>
      </c>
      <c r="I56" s="35">
        <v>120</v>
      </c>
      <c r="J56" s="35"/>
    </row>
    <row r="57" spans="1:10" ht="12.75" customHeight="1">
      <c r="A57" s="33"/>
      <c r="B57" s="33" t="s">
        <v>50</v>
      </c>
      <c r="C57" s="34" t="s">
        <v>51</v>
      </c>
      <c r="D57" s="35">
        <v>12230</v>
      </c>
      <c r="E57" s="155">
        <f t="shared" si="15"/>
        <v>56580</v>
      </c>
      <c r="F57" s="35"/>
      <c r="G57" s="35">
        <v>60</v>
      </c>
      <c r="H57" s="21">
        <f>52170+1850+58+2048+342+52</f>
        <v>56520</v>
      </c>
      <c r="I57" s="35"/>
      <c r="J57" s="35"/>
    </row>
    <row r="58" spans="1:10" ht="12.75" customHeight="1">
      <c r="A58" s="61"/>
      <c r="B58" s="61"/>
      <c r="C58" s="62"/>
      <c r="D58" s="21"/>
      <c r="E58" s="21"/>
      <c r="F58" s="21"/>
      <c r="G58" s="21"/>
      <c r="H58" s="21"/>
      <c r="I58" s="21"/>
      <c r="J58" s="21"/>
    </row>
    <row r="59" spans="1:10" ht="12.75" customHeight="1">
      <c r="A59" s="149"/>
      <c r="B59" s="149"/>
      <c r="C59" s="150" t="s">
        <v>52</v>
      </c>
      <c r="D59" s="151">
        <f t="shared" ref="D59:D60" si="16">D60</f>
        <v>220</v>
      </c>
      <c r="E59" s="151">
        <f>F59+G59+H59+I59+J59</f>
        <v>5967</v>
      </c>
      <c r="F59" s="151">
        <f t="shared" ref="F59:J60" si="17">F60</f>
        <v>0</v>
      </c>
      <c r="G59" s="151">
        <f t="shared" si="17"/>
        <v>5</v>
      </c>
      <c r="H59" s="151">
        <f t="shared" si="17"/>
        <v>5962</v>
      </c>
      <c r="I59" s="151">
        <f t="shared" si="17"/>
        <v>0</v>
      </c>
      <c r="J59" s="151">
        <f t="shared" si="17"/>
        <v>0</v>
      </c>
    </row>
    <row r="60" spans="1:10" ht="12.75" customHeight="1">
      <c r="A60" s="152" t="s">
        <v>18</v>
      </c>
      <c r="B60" s="152"/>
      <c r="C60" s="153" t="s">
        <v>19</v>
      </c>
      <c r="D60" s="154">
        <f t="shared" si="16"/>
        <v>220</v>
      </c>
      <c r="E60" s="154">
        <f>E61</f>
        <v>5967</v>
      </c>
      <c r="F60" s="154">
        <f t="shared" si="17"/>
        <v>0</v>
      </c>
      <c r="G60" s="154">
        <f t="shared" si="17"/>
        <v>5</v>
      </c>
      <c r="H60" s="154">
        <f t="shared" si="17"/>
        <v>5962</v>
      </c>
      <c r="I60" s="154">
        <f t="shared" si="17"/>
        <v>0</v>
      </c>
      <c r="J60" s="154">
        <f t="shared" si="17"/>
        <v>0</v>
      </c>
    </row>
    <row r="61" spans="1:10" ht="12.75" customHeight="1">
      <c r="A61" s="33"/>
      <c r="B61" s="33" t="s">
        <v>53</v>
      </c>
      <c r="C61" s="34" t="s">
        <v>54</v>
      </c>
      <c r="D61" s="35">
        <v>220</v>
      </c>
      <c r="E61" s="155">
        <f>F61+G61+H61+I61+J61</f>
        <v>5967</v>
      </c>
      <c r="F61" s="35"/>
      <c r="G61" s="35">
        <v>5</v>
      </c>
      <c r="H61" s="21">
        <f>5390+243+277+45+7</f>
        <v>5962</v>
      </c>
      <c r="I61" s="35">
        <v>0</v>
      </c>
      <c r="J61" s="35"/>
    </row>
    <row r="62" spans="1:10" ht="12.75" customHeight="1">
      <c r="A62" s="61"/>
      <c r="B62" s="61"/>
      <c r="C62" s="62"/>
      <c r="D62" s="21"/>
      <c r="E62" s="21"/>
      <c r="F62" s="21"/>
      <c r="G62" s="21"/>
      <c r="H62" s="21"/>
      <c r="I62" s="21"/>
      <c r="J62" s="21"/>
    </row>
    <row r="63" spans="1:10" ht="12.75" customHeight="1">
      <c r="A63" s="57"/>
      <c r="B63" s="57"/>
      <c r="C63" s="58" t="s">
        <v>55</v>
      </c>
      <c r="D63" s="54">
        <f t="shared" ref="D63:J64" si="18">D64</f>
        <v>70340</v>
      </c>
      <c r="E63" s="54">
        <f>F63+G63+H63+I63+J63</f>
        <v>8020</v>
      </c>
      <c r="F63" s="54">
        <f t="shared" ref="F63:J63" si="19">F64</f>
        <v>7035</v>
      </c>
      <c r="G63" s="54">
        <f t="shared" si="19"/>
        <v>0</v>
      </c>
      <c r="H63" s="54">
        <f t="shared" si="19"/>
        <v>985</v>
      </c>
      <c r="I63" s="54">
        <f t="shared" si="19"/>
        <v>0</v>
      </c>
      <c r="J63" s="54">
        <f t="shared" si="19"/>
        <v>0</v>
      </c>
    </row>
    <row r="64" spans="1:10" ht="12.75" customHeight="1">
      <c r="A64" s="152">
        <v>700</v>
      </c>
      <c r="B64" s="152"/>
      <c r="C64" s="153" t="s">
        <v>56</v>
      </c>
      <c r="D64" s="154">
        <f t="shared" si="18"/>
        <v>70340</v>
      </c>
      <c r="E64" s="154">
        <f t="shared" si="18"/>
        <v>8020</v>
      </c>
      <c r="F64" s="154">
        <f t="shared" si="18"/>
        <v>7035</v>
      </c>
      <c r="G64" s="154">
        <f t="shared" si="18"/>
        <v>0</v>
      </c>
      <c r="H64" s="154">
        <f t="shared" si="18"/>
        <v>985</v>
      </c>
      <c r="I64" s="154">
        <f t="shared" si="18"/>
        <v>0</v>
      </c>
      <c r="J64" s="154">
        <f t="shared" si="18"/>
        <v>0</v>
      </c>
    </row>
    <row r="65" spans="1:10" ht="12.75" customHeight="1">
      <c r="A65" s="33"/>
      <c r="B65" s="33">
        <v>70005</v>
      </c>
      <c r="C65" s="34" t="s">
        <v>57</v>
      </c>
      <c r="D65" s="35">
        <v>70340</v>
      </c>
      <c r="E65" s="155">
        <f>SUM(F65:J65)</f>
        <v>8020</v>
      </c>
      <c r="F65" s="21">
        <f>6615+179+241</f>
        <v>7035</v>
      </c>
      <c r="G65" s="35"/>
      <c r="H65" s="21">
        <v>985</v>
      </c>
      <c r="I65" s="35"/>
      <c r="J65" s="35"/>
    </row>
    <row r="66" spans="1:10" ht="12.75" customHeight="1">
      <c r="A66" s="61"/>
      <c r="B66" s="61"/>
      <c r="C66" s="62"/>
      <c r="D66" s="21"/>
      <c r="E66" s="21"/>
      <c r="F66" s="21"/>
      <c r="G66" s="21"/>
      <c r="H66" s="21"/>
      <c r="I66" s="21"/>
      <c r="J66" s="21"/>
    </row>
    <row r="67" spans="1:10" ht="12.75" customHeight="1">
      <c r="A67" s="57"/>
      <c r="B67" s="57"/>
      <c r="C67" s="58" t="s">
        <v>58</v>
      </c>
      <c r="D67" s="54">
        <f>D68+D71</f>
        <v>0</v>
      </c>
      <c r="E67" s="54">
        <f>F67+G67+H67+I67+J67</f>
        <v>8112</v>
      </c>
      <c r="F67" s="54">
        <f t="shared" ref="F67:J67" si="20">SUM(F68+F71)</f>
        <v>7784</v>
      </c>
      <c r="G67" s="54">
        <f t="shared" si="20"/>
        <v>2</v>
      </c>
      <c r="H67" s="54">
        <f t="shared" si="20"/>
        <v>26</v>
      </c>
      <c r="I67" s="54">
        <f t="shared" si="20"/>
        <v>300</v>
      </c>
      <c r="J67" s="54">
        <f t="shared" si="20"/>
        <v>0</v>
      </c>
    </row>
    <row r="68" spans="1:10">
      <c r="A68" s="152" t="s">
        <v>18</v>
      </c>
      <c r="B68" s="152"/>
      <c r="C68" s="153" t="s">
        <v>19</v>
      </c>
      <c r="D68" s="154"/>
      <c r="E68" s="154">
        <f t="shared" ref="E68:J68" si="21">E69</f>
        <v>35</v>
      </c>
      <c r="F68" s="154">
        <f t="shared" si="21"/>
        <v>35</v>
      </c>
      <c r="G68" s="154">
        <f t="shared" si="21"/>
        <v>0</v>
      </c>
      <c r="H68" s="154">
        <f t="shared" si="21"/>
        <v>0</v>
      </c>
      <c r="I68" s="154">
        <f t="shared" si="21"/>
        <v>0</v>
      </c>
      <c r="J68" s="154">
        <f t="shared" si="21"/>
        <v>0</v>
      </c>
    </row>
    <row r="69" spans="1:10" ht="25.5">
      <c r="A69" s="33"/>
      <c r="B69" s="33" t="s">
        <v>59</v>
      </c>
      <c r="C69" s="34" t="s">
        <v>60</v>
      </c>
      <c r="D69" s="35"/>
      <c r="E69" s="155">
        <f>SUM(F69:J69)</f>
        <v>35</v>
      </c>
      <c r="F69" s="21">
        <v>35</v>
      </c>
      <c r="G69" s="35"/>
      <c r="H69" s="21"/>
      <c r="I69" s="35"/>
      <c r="J69" s="35"/>
    </row>
    <row r="70" spans="1:10">
      <c r="A70" s="33"/>
      <c r="B70" s="33"/>
      <c r="C70" s="34"/>
      <c r="D70" s="35"/>
      <c r="E70" s="155"/>
      <c r="F70" s="21"/>
      <c r="G70" s="35"/>
      <c r="H70" s="21"/>
      <c r="I70" s="35"/>
      <c r="J70" s="35"/>
    </row>
    <row r="71" spans="1:10">
      <c r="A71" s="170">
        <v>710</v>
      </c>
      <c r="B71" s="170"/>
      <c r="C71" s="159" t="s">
        <v>33</v>
      </c>
      <c r="D71" s="155">
        <f>D72</f>
        <v>0</v>
      </c>
      <c r="E71" s="155">
        <f t="shared" ref="E71:J71" si="22">SUM(E72)</f>
        <v>8077</v>
      </c>
      <c r="F71" s="154">
        <f t="shared" si="22"/>
        <v>7749</v>
      </c>
      <c r="G71" s="155">
        <f t="shared" si="22"/>
        <v>2</v>
      </c>
      <c r="H71" s="154">
        <f t="shared" si="22"/>
        <v>26</v>
      </c>
      <c r="I71" s="155">
        <f t="shared" si="22"/>
        <v>300</v>
      </c>
      <c r="J71" s="155">
        <f t="shared" si="22"/>
        <v>0</v>
      </c>
    </row>
    <row r="72" spans="1:10">
      <c r="A72" s="33"/>
      <c r="B72" s="33">
        <v>71012</v>
      </c>
      <c r="C72" s="34" t="s">
        <v>61</v>
      </c>
      <c r="D72" s="35"/>
      <c r="E72" s="35">
        <f>SUM(F72:J72)</f>
        <v>8077</v>
      </c>
      <c r="F72" s="21">
        <f>7481+114+154</f>
        <v>7749</v>
      </c>
      <c r="G72" s="35">
        <v>2</v>
      </c>
      <c r="H72" s="21">
        <v>26</v>
      </c>
      <c r="I72" s="35">
        <v>300</v>
      </c>
      <c r="J72" s="35"/>
    </row>
    <row r="73" spans="1:10">
      <c r="A73" s="61"/>
      <c r="B73" s="61"/>
      <c r="C73" s="62"/>
      <c r="D73" s="21"/>
      <c r="E73" s="21"/>
      <c r="F73" s="21"/>
      <c r="G73" s="21"/>
      <c r="H73" s="21"/>
      <c r="I73" s="21"/>
      <c r="J73" s="21"/>
    </row>
    <row r="74" spans="1:10" ht="25.5">
      <c r="A74" s="149"/>
      <c r="B74" s="149"/>
      <c r="C74" s="150" t="s">
        <v>62</v>
      </c>
      <c r="D74" s="151">
        <f>D75</f>
        <v>0</v>
      </c>
      <c r="E74" s="151">
        <f>F74+G74+H74+I74+J74</f>
        <v>2622</v>
      </c>
      <c r="F74" s="151">
        <f t="shared" ref="F74:J75" si="23">F75</f>
        <v>0</v>
      </c>
      <c r="G74" s="151">
        <f t="shared" si="23"/>
        <v>20</v>
      </c>
      <c r="H74" s="151">
        <f t="shared" si="23"/>
        <v>2422</v>
      </c>
      <c r="I74" s="151">
        <f t="shared" si="23"/>
        <v>180</v>
      </c>
      <c r="J74" s="151">
        <f t="shared" si="23"/>
        <v>0</v>
      </c>
    </row>
    <row r="75" spans="1:10">
      <c r="A75" s="152" t="s">
        <v>63</v>
      </c>
      <c r="B75" s="152"/>
      <c r="C75" s="153" t="s">
        <v>64</v>
      </c>
      <c r="D75" s="154"/>
      <c r="E75" s="154">
        <f>E76</f>
        <v>2622</v>
      </c>
      <c r="F75" s="154">
        <f>F76</f>
        <v>0</v>
      </c>
      <c r="G75" s="154">
        <f t="shared" si="23"/>
        <v>20</v>
      </c>
      <c r="H75" s="154">
        <f t="shared" si="23"/>
        <v>2422</v>
      </c>
      <c r="I75" s="154">
        <f t="shared" si="23"/>
        <v>180</v>
      </c>
      <c r="J75" s="154">
        <f t="shared" si="23"/>
        <v>0</v>
      </c>
    </row>
    <row r="76" spans="1:10">
      <c r="A76" s="33"/>
      <c r="B76" s="33" t="s">
        <v>65</v>
      </c>
      <c r="C76" s="34" t="s">
        <v>66</v>
      </c>
      <c r="D76" s="35"/>
      <c r="E76" s="155">
        <f>F76+G76+H76+I76+J76</f>
        <v>2622</v>
      </c>
      <c r="F76" s="35"/>
      <c r="G76" s="35">
        <v>20</v>
      </c>
      <c r="H76" s="21">
        <f>2195+96+110+18+3</f>
        <v>2422</v>
      </c>
      <c r="I76" s="35">
        <v>180</v>
      </c>
      <c r="J76" s="35"/>
    </row>
    <row r="77" spans="1:10">
      <c r="A77" s="61"/>
      <c r="B77" s="61"/>
      <c r="C77" s="62"/>
      <c r="D77" s="21"/>
      <c r="E77" s="21"/>
      <c r="F77" s="21"/>
      <c r="G77" s="21"/>
      <c r="H77" s="21"/>
      <c r="I77" s="21"/>
      <c r="J77" s="21"/>
    </row>
    <row r="78" spans="1:10">
      <c r="A78" s="149"/>
      <c r="B78" s="149"/>
      <c r="C78" s="150" t="s">
        <v>67</v>
      </c>
      <c r="D78" s="151">
        <f t="shared" ref="D78:D79" si="24">D79</f>
        <v>93</v>
      </c>
      <c r="E78" s="151">
        <f>F78+G78+H78+I78+J78</f>
        <v>7614</v>
      </c>
      <c r="F78" s="151">
        <f t="shared" ref="F78:J79" si="25">F79</f>
        <v>0</v>
      </c>
      <c r="G78" s="151">
        <f t="shared" si="25"/>
        <v>8</v>
      </c>
      <c r="H78" s="151">
        <f t="shared" si="25"/>
        <v>7486</v>
      </c>
      <c r="I78" s="151">
        <f t="shared" si="25"/>
        <v>120</v>
      </c>
      <c r="J78" s="151">
        <f t="shared" si="25"/>
        <v>0</v>
      </c>
    </row>
    <row r="79" spans="1:10">
      <c r="A79" s="152">
        <v>500</v>
      </c>
      <c r="B79" s="152"/>
      <c r="C79" s="153" t="s">
        <v>68</v>
      </c>
      <c r="D79" s="154">
        <f t="shared" si="24"/>
        <v>93</v>
      </c>
      <c r="E79" s="154">
        <f>E80</f>
        <v>7614</v>
      </c>
      <c r="F79" s="154">
        <f>F80</f>
        <v>0</v>
      </c>
      <c r="G79" s="154">
        <f t="shared" si="25"/>
        <v>8</v>
      </c>
      <c r="H79" s="154">
        <f t="shared" si="25"/>
        <v>7486</v>
      </c>
      <c r="I79" s="154">
        <f t="shared" si="25"/>
        <v>120</v>
      </c>
      <c r="J79" s="154"/>
    </row>
    <row r="80" spans="1:10">
      <c r="A80" s="33"/>
      <c r="B80" s="33">
        <v>50001</v>
      </c>
      <c r="C80" s="34" t="s">
        <v>69</v>
      </c>
      <c r="D80" s="35">
        <v>93</v>
      </c>
      <c r="E80" s="155">
        <f>F80+G80+H80+I80+J80</f>
        <v>7614</v>
      </c>
      <c r="F80" s="35"/>
      <c r="G80" s="35">
        <v>8</v>
      </c>
      <c r="H80" s="21">
        <f>6763+309+35+313+57+9</f>
        <v>7486</v>
      </c>
      <c r="I80" s="35">
        <v>120</v>
      </c>
      <c r="J80" s="35"/>
    </row>
    <row r="81" spans="1:10">
      <c r="A81" s="61"/>
      <c r="B81" s="61"/>
      <c r="C81" s="62"/>
      <c r="D81" s="21"/>
      <c r="E81" s="21"/>
      <c r="F81" s="21"/>
      <c r="G81" s="21"/>
      <c r="H81" s="21"/>
      <c r="I81" s="21"/>
      <c r="J81" s="21"/>
    </row>
    <row r="82" spans="1:10">
      <c r="A82" s="149"/>
      <c r="B82" s="149"/>
      <c r="C82" s="150" t="s">
        <v>70</v>
      </c>
      <c r="D82" s="151">
        <f t="shared" ref="D82:D83" si="26">D83</f>
        <v>3</v>
      </c>
      <c r="E82" s="151">
        <f>F82+G82+H82+I82+J82</f>
        <v>7474</v>
      </c>
      <c r="F82" s="151">
        <f t="shared" ref="F82:J83" si="27">F83</f>
        <v>0</v>
      </c>
      <c r="G82" s="151">
        <f t="shared" si="27"/>
        <v>65</v>
      </c>
      <c r="H82" s="151">
        <f t="shared" si="27"/>
        <v>7189</v>
      </c>
      <c r="I82" s="151">
        <f t="shared" si="27"/>
        <v>220</v>
      </c>
      <c r="J82" s="151">
        <f t="shared" si="27"/>
        <v>0</v>
      </c>
    </row>
    <row r="83" spans="1:10">
      <c r="A83" s="152">
        <v>600</v>
      </c>
      <c r="B83" s="152"/>
      <c r="C83" s="153" t="s">
        <v>71</v>
      </c>
      <c r="D83" s="154">
        <f t="shared" si="26"/>
        <v>3</v>
      </c>
      <c r="E83" s="154">
        <f>E84</f>
        <v>7474</v>
      </c>
      <c r="F83" s="154">
        <f>F84</f>
        <v>0</v>
      </c>
      <c r="G83" s="154">
        <f t="shared" si="27"/>
        <v>65</v>
      </c>
      <c r="H83" s="154">
        <f t="shared" si="27"/>
        <v>7189</v>
      </c>
      <c r="I83" s="154">
        <f t="shared" si="27"/>
        <v>220</v>
      </c>
      <c r="J83" s="154">
        <f t="shared" si="27"/>
        <v>0</v>
      </c>
    </row>
    <row r="84" spans="1:10">
      <c r="A84" s="33"/>
      <c r="B84" s="33">
        <v>60055</v>
      </c>
      <c r="C84" s="34" t="s">
        <v>72</v>
      </c>
      <c r="D84" s="35">
        <v>3</v>
      </c>
      <c r="E84" s="155">
        <f>F84+G84+H84+I84+J84</f>
        <v>7474</v>
      </c>
      <c r="F84" s="35"/>
      <c r="G84" s="35">
        <v>65</v>
      </c>
      <c r="H84" s="21">
        <f>6525+283+33+288+52+8</f>
        <v>7189</v>
      </c>
      <c r="I84" s="35">
        <v>220</v>
      </c>
      <c r="J84" s="35"/>
    </row>
    <row r="85" spans="1:10">
      <c r="A85" s="61"/>
      <c r="B85" s="61"/>
      <c r="C85" s="62"/>
      <c r="D85" s="21"/>
      <c r="E85" s="21"/>
      <c r="F85" s="21"/>
      <c r="G85" s="21"/>
      <c r="H85" s="21"/>
      <c r="I85" s="21"/>
      <c r="J85" s="21"/>
    </row>
    <row r="86" spans="1:10">
      <c r="A86" s="149"/>
      <c r="B86" s="149"/>
      <c r="C86" s="150" t="s">
        <v>73</v>
      </c>
      <c r="D86" s="151">
        <f t="shared" ref="D86:J87" si="28">D87</f>
        <v>5</v>
      </c>
      <c r="E86" s="151">
        <f>F86+G86+H86+I86+J86</f>
        <v>24898</v>
      </c>
      <c r="F86" s="151">
        <f t="shared" ref="F86:J86" si="29">F87</f>
        <v>18775</v>
      </c>
      <c r="G86" s="151">
        <f t="shared" si="29"/>
        <v>3</v>
      </c>
      <c r="H86" s="151">
        <f t="shared" si="29"/>
        <v>4541</v>
      </c>
      <c r="I86" s="151">
        <f t="shared" si="29"/>
        <v>430</v>
      </c>
      <c r="J86" s="151">
        <f t="shared" si="29"/>
        <v>1149</v>
      </c>
    </row>
    <row r="87" spans="1:10">
      <c r="A87" s="61">
        <v>710</v>
      </c>
      <c r="B87" s="61"/>
      <c r="C87" s="153" t="s">
        <v>33</v>
      </c>
      <c r="D87" s="21">
        <f t="shared" si="28"/>
        <v>5</v>
      </c>
      <c r="E87" s="21">
        <f t="shared" si="28"/>
        <v>24898</v>
      </c>
      <c r="F87" s="21">
        <f t="shared" si="28"/>
        <v>18775</v>
      </c>
      <c r="G87" s="21">
        <f t="shared" si="28"/>
        <v>3</v>
      </c>
      <c r="H87" s="21">
        <f t="shared" si="28"/>
        <v>4541</v>
      </c>
      <c r="I87" s="21">
        <f t="shared" si="28"/>
        <v>430</v>
      </c>
      <c r="J87" s="21">
        <f t="shared" si="28"/>
        <v>1149</v>
      </c>
    </row>
    <row r="88" spans="1:10">
      <c r="A88" s="33"/>
      <c r="B88" s="33">
        <v>71015</v>
      </c>
      <c r="C88" s="34" t="s">
        <v>74</v>
      </c>
      <c r="D88" s="35">
        <v>5</v>
      </c>
      <c r="E88" s="155">
        <f>F88+G88+H88+I88+J88</f>
        <v>24898</v>
      </c>
      <c r="F88" s="21">
        <f>17187+675+913</f>
        <v>18775</v>
      </c>
      <c r="G88" s="35">
        <v>3</v>
      </c>
      <c r="H88" s="21">
        <f>4124+177+11+191+33+5</f>
        <v>4541</v>
      </c>
      <c r="I88" s="35">
        <v>430</v>
      </c>
      <c r="J88" s="35">
        <f>1064+85</f>
        <v>1149</v>
      </c>
    </row>
    <row r="89" spans="1:10">
      <c r="A89" s="61"/>
      <c r="B89" s="61"/>
      <c r="C89" s="62"/>
      <c r="D89" s="21"/>
      <c r="E89" s="21"/>
      <c r="F89" s="21"/>
      <c r="G89" s="21"/>
      <c r="H89" s="21"/>
      <c r="I89" s="21"/>
      <c r="J89" s="21"/>
    </row>
    <row r="90" spans="1:10" ht="25.5">
      <c r="A90" s="149"/>
      <c r="B90" s="149"/>
      <c r="C90" s="150" t="s">
        <v>75</v>
      </c>
      <c r="D90" s="151">
        <f>D91+D95</f>
        <v>0</v>
      </c>
      <c r="E90" s="151">
        <f>E91+E95</f>
        <v>3903</v>
      </c>
      <c r="F90" s="151">
        <f>F91+F95</f>
        <v>1250</v>
      </c>
      <c r="G90" s="151">
        <f t="shared" ref="G90:J90" si="30">G91+G95</f>
        <v>27</v>
      </c>
      <c r="H90" s="151">
        <f t="shared" si="30"/>
        <v>2626</v>
      </c>
      <c r="I90" s="151">
        <f t="shared" si="30"/>
        <v>0</v>
      </c>
      <c r="J90" s="151">
        <f t="shared" si="30"/>
        <v>0</v>
      </c>
    </row>
    <row r="91" spans="1:10">
      <c r="A91" s="170">
        <v>752</v>
      </c>
      <c r="B91" s="170"/>
      <c r="C91" s="159" t="s">
        <v>79</v>
      </c>
      <c r="D91" s="155"/>
      <c r="E91" s="155">
        <f>E92+E93</f>
        <v>2378</v>
      </c>
      <c r="F91" s="155">
        <f t="shared" ref="F91:J91" si="31">F92+F93</f>
        <v>800</v>
      </c>
      <c r="G91" s="155">
        <f t="shared" si="31"/>
        <v>27</v>
      </c>
      <c r="H91" s="155">
        <f t="shared" si="31"/>
        <v>1551</v>
      </c>
      <c r="I91" s="155">
        <f t="shared" si="31"/>
        <v>0</v>
      </c>
      <c r="J91" s="155">
        <f t="shared" si="31"/>
        <v>0</v>
      </c>
    </row>
    <row r="92" spans="1:10">
      <c r="A92" s="33"/>
      <c r="B92" s="33">
        <v>75212</v>
      </c>
      <c r="C92" s="34" t="s">
        <v>80</v>
      </c>
      <c r="D92" s="35"/>
      <c r="E92" s="155">
        <f>SUM(F92:J92)</f>
        <v>238</v>
      </c>
      <c r="F92" s="35"/>
      <c r="G92" s="35">
        <v>7</v>
      </c>
      <c r="H92" s="21">
        <v>231</v>
      </c>
      <c r="I92" s="35"/>
      <c r="J92" s="35"/>
    </row>
    <row r="93" spans="1:10">
      <c r="A93" s="33"/>
      <c r="B93" s="33">
        <v>75224</v>
      </c>
      <c r="C93" s="165" t="s">
        <v>77</v>
      </c>
      <c r="D93" s="35"/>
      <c r="E93" s="155">
        <f>SUM(F93:J93)</f>
        <v>2140</v>
      </c>
      <c r="F93" s="35">
        <v>800</v>
      </c>
      <c r="G93" s="35">
        <v>20</v>
      </c>
      <c r="H93" s="21">
        <v>1320</v>
      </c>
      <c r="I93" s="35"/>
      <c r="J93" s="35"/>
    </row>
    <row r="94" spans="1:10">
      <c r="A94" s="33"/>
      <c r="B94" s="33"/>
      <c r="C94" s="34"/>
      <c r="D94" s="35"/>
      <c r="E94" s="35"/>
      <c r="F94" s="35"/>
      <c r="G94" s="35"/>
      <c r="H94" s="21"/>
      <c r="I94" s="35"/>
      <c r="J94" s="35"/>
    </row>
    <row r="95" spans="1:10" ht="25.5">
      <c r="A95" s="170">
        <v>754</v>
      </c>
      <c r="B95" s="170"/>
      <c r="C95" s="159" t="s">
        <v>35</v>
      </c>
      <c r="D95" s="155"/>
      <c r="E95" s="155">
        <f t="shared" ref="E95:J95" si="32">SUM(E96:E97)</f>
        <v>1525</v>
      </c>
      <c r="F95" s="155">
        <f t="shared" si="32"/>
        <v>450</v>
      </c>
      <c r="G95" s="155">
        <f t="shared" si="32"/>
        <v>0</v>
      </c>
      <c r="H95" s="154">
        <f t="shared" si="32"/>
        <v>1075</v>
      </c>
      <c r="I95" s="155">
        <f t="shared" si="32"/>
        <v>0</v>
      </c>
      <c r="J95" s="155">
        <f t="shared" si="32"/>
        <v>0</v>
      </c>
    </row>
    <row r="96" spans="1:10">
      <c r="A96" s="33"/>
      <c r="B96" s="33">
        <v>75415</v>
      </c>
      <c r="C96" s="34" t="s">
        <v>82</v>
      </c>
      <c r="D96" s="35"/>
      <c r="E96" s="155">
        <f t="shared" ref="E96:E97" si="33">SUM(F96:J96)</f>
        <v>450</v>
      </c>
      <c r="F96" s="21">
        <v>450</v>
      </c>
      <c r="G96" s="35"/>
      <c r="H96" s="21"/>
      <c r="I96" s="35"/>
      <c r="J96" s="35"/>
    </row>
    <row r="97" spans="1:10">
      <c r="A97" s="33"/>
      <c r="B97" s="33">
        <v>75421</v>
      </c>
      <c r="C97" s="34" t="s">
        <v>36</v>
      </c>
      <c r="D97" s="35"/>
      <c r="E97" s="155">
        <f t="shared" si="33"/>
        <v>1075</v>
      </c>
      <c r="F97" s="35"/>
      <c r="G97" s="35"/>
      <c r="H97" s="21">
        <v>1075</v>
      </c>
      <c r="I97" s="35"/>
      <c r="J97" s="35"/>
    </row>
    <row r="98" spans="1:10">
      <c r="A98" s="33"/>
      <c r="B98" s="33"/>
      <c r="C98" s="34"/>
      <c r="D98" s="35"/>
      <c r="E98" s="35"/>
      <c r="F98" s="21"/>
      <c r="G98" s="35"/>
      <c r="H98" s="21"/>
      <c r="I98" s="35"/>
      <c r="J98" s="35"/>
    </row>
    <row r="99" spans="1:10" ht="25.5">
      <c r="A99" s="149"/>
      <c r="B99" s="149"/>
      <c r="C99" s="150" t="s">
        <v>224</v>
      </c>
      <c r="D99" s="151">
        <f>D100+D103</f>
        <v>0</v>
      </c>
      <c r="E99" s="151">
        <f>E100+E103</f>
        <v>205</v>
      </c>
      <c r="F99" s="151">
        <f t="shared" ref="F99:J99" si="34">F100+F103</f>
        <v>0</v>
      </c>
      <c r="G99" s="151">
        <f t="shared" si="34"/>
        <v>0</v>
      </c>
      <c r="H99" s="151">
        <f t="shared" si="34"/>
        <v>205</v>
      </c>
      <c r="I99" s="151">
        <f t="shared" si="34"/>
        <v>0</v>
      </c>
      <c r="J99" s="151">
        <f t="shared" si="34"/>
        <v>0</v>
      </c>
    </row>
    <row r="100" spans="1:10">
      <c r="A100" s="61">
        <v>750</v>
      </c>
      <c r="B100" s="61"/>
      <c r="C100" s="153" t="s">
        <v>76</v>
      </c>
      <c r="D100" s="21"/>
      <c r="E100" s="21">
        <f>E101</f>
        <v>155</v>
      </c>
      <c r="F100" s="21">
        <f>F101</f>
        <v>0</v>
      </c>
      <c r="G100" s="21">
        <f t="shared" ref="G100:J100" si="35">G101</f>
        <v>0</v>
      </c>
      <c r="H100" s="21">
        <f t="shared" si="35"/>
        <v>155</v>
      </c>
      <c r="I100" s="21">
        <f t="shared" si="35"/>
        <v>0</v>
      </c>
      <c r="J100" s="21">
        <f t="shared" si="35"/>
        <v>0</v>
      </c>
    </row>
    <row r="101" spans="1:10">
      <c r="A101" s="33"/>
      <c r="B101" s="33">
        <v>75081</v>
      </c>
      <c r="C101" s="34" t="s">
        <v>78</v>
      </c>
      <c r="D101" s="35"/>
      <c r="E101" s="155">
        <f t="shared" ref="E101" si="36">SUM(F101:J101)</f>
        <v>155</v>
      </c>
      <c r="F101" s="35"/>
      <c r="G101" s="35"/>
      <c r="H101" s="21">
        <v>155</v>
      </c>
      <c r="I101" s="35"/>
      <c r="J101" s="35"/>
    </row>
    <row r="102" spans="1:10">
      <c r="A102" s="33"/>
      <c r="B102" s="33"/>
      <c r="C102" s="159"/>
      <c r="D102" s="35"/>
      <c r="E102" s="35"/>
      <c r="F102" s="35"/>
      <c r="G102" s="35"/>
      <c r="H102" s="21"/>
      <c r="I102" s="35"/>
      <c r="J102" s="35"/>
    </row>
    <row r="103" spans="1:10">
      <c r="A103" s="33">
        <v>851</v>
      </c>
      <c r="B103" s="33"/>
      <c r="C103" s="34" t="s">
        <v>83</v>
      </c>
      <c r="D103" s="35"/>
      <c r="E103" s="35">
        <f t="shared" ref="E103:J103" si="37">E104</f>
        <v>50</v>
      </c>
      <c r="F103" s="35">
        <f t="shared" si="37"/>
        <v>0</v>
      </c>
      <c r="G103" s="35">
        <f t="shared" si="37"/>
        <v>0</v>
      </c>
      <c r="H103" s="21">
        <f t="shared" si="37"/>
        <v>50</v>
      </c>
      <c r="I103" s="35">
        <f t="shared" si="37"/>
        <v>0</v>
      </c>
      <c r="J103" s="35">
        <f t="shared" si="37"/>
        <v>0</v>
      </c>
    </row>
    <row r="104" spans="1:10">
      <c r="A104" s="33"/>
      <c r="B104" s="33">
        <v>85141</v>
      </c>
      <c r="C104" s="34" t="s">
        <v>84</v>
      </c>
      <c r="D104" s="35"/>
      <c r="E104" s="35">
        <f>SUM(F104:J104)</f>
        <v>50</v>
      </c>
      <c r="F104" s="21"/>
      <c r="G104" s="35"/>
      <c r="H104" s="21">
        <v>50</v>
      </c>
      <c r="I104" s="35"/>
      <c r="J104" s="35"/>
    </row>
    <row r="105" spans="1:10">
      <c r="A105" s="61"/>
      <c r="B105" s="61"/>
      <c r="C105" s="62"/>
      <c r="D105" s="21"/>
      <c r="E105" s="21"/>
      <c r="F105" s="21"/>
      <c r="G105" s="21"/>
      <c r="H105" s="21"/>
      <c r="I105" s="21"/>
      <c r="J105" s="21"/>
    </row>
    <row r="106" spans="1:10">
      <c r="A106" s="149"/>
      <c r="B106" s="149"/>
      <c r="C106" s="150" t="s">
        <v>85</v>
      </c>
      <c r="D106" s="151">
        <f>D107</f>
        <v>336</v>
      </c>
      <c r="E106" s="151">
        <f>F106+G106+H106+I106+J106</f>
        <v>251136</v>
      </c>
      <c r="F106" s="151">
        <f t="shared" ref="F106:J106" si="38">F107</f>
        <v>211039</v>
      </c>
      <c r="G106" s="151">
        <f t="shared" si="38"/>
        <v>279</v>
      </c>
      <c r="H106" s="151">
        <f t="shared" si="38"/>
        <v>17708</v>
      </c>
      <c r="I106" s="151">
        <f t="shared" si="38"/>
        <v>22110</v>
      </c>
      <c r="J106" s="151">
        <f t="shared" si="38"/>
        <v>0</v>
      </c>
    </row>
    <row r="107" spans="1:10" ht="25.5">
      <c r="A107" s="152">
        <v>754</v>
      </c>
      <c r="B107" s="152"/>
      <c r="C107" s="153" t="s">
        <v>35</v>
      </c>
      <c r="D107" s="154">
        <f>D108+D109</f>
        <v>336</v>
      </c>
      <c r="E107" s="154">
        <f>SUM(E108:E109)</f>
        <v>251136</v>
      </c>
      <c r="F107" s="154">
        <f t="shared" ref="F107:J107" si="39">SUM(F108:F109)</f>
        <v>211039</v>
      </c>
      <c r="G107" s="154">
        <f t="shared" si="39"/>
        <v>279</v>
      </c>
      <c r="H107" s="154">
        <f t="shared" si="39"/>
        <v>17708</v>
      </c>
      <c r="I107" s="154">
        <f t="shared" si="39"/>
        <v>22110</v>
      </c>
      <c r="J107" s="154">
        <f t="shared" si="39"/>
        <v>0</v>
      </c>
    </row>
    <row r="108" spans="1:10" ht="25.5">
      <c r="A108" s="33"/>
      <c r="B108" s="33">
        <v>75410</v>
      </c>
      <c r="C108" s="34" t="s">
        <v>86</v>
      </c>
      <c r="D108" s="35">
        <v>36</v>
      </c>
      <c r="E108" s="155">
        <f>F108+G108+H108+I108+J108</f>
        <v>21437</v>
      </c>
      <c r="F108" s="35"/>
      <c r="G108" s="35">
        <f>234+45</f>
        <v>279</v>
      </c>
      <c r="H108" s="21">
        <f>14564+2433+27+84+492+13+18+2+75</f>
        <v>17708</v>
      </c>
      <c r="I108" s="35">
        <v>3450</v>
      </c>
      <c r="J108" s="35"/>
    </row>
    <row r="109" spans="1:10" ht="25.5">
      <c r="A109" s="127"/>
      <c r="B109" s="127">
        <v>75411</v>
      </c>
      <c r="C109" s="171" t="s">
        <v>87</v>
      </c>
      <c r="D109" s="125">
        <v>300</v>
      </c>
      <c r="E109" s="155">
        <f>F109+G109+H109+I109+J109</f>
        <v>229699</v>
      </c>
      <c r="F109" s="129">
        <f>184831+14932+11276</f>
        <v>211039</v>
      </c>
      <c r="G109" s="35"/>
      <c r="H109" s="21"/>
      <c r="I109" s="125">
        <f>2160+16500</f>
        <v>18660</v>
      </c>
      <c r="J109" s="125"/>
    </row>
    <row r="110" spans="1:10">
      <c r="A110" s="61"/>
      <c r="B110" s="61"/>
      <c r="C110" s="62"/>
      <c r="D110" s="21"/>
      <c r="E110" s="21"/>
      <c r="F110" s="21"/>
      <c r="G110" s="21"/>
      <c r="H110" s="21"/>
      <c r="I110" s="21"/>
      <c r="J110" s="21"/>
    </row>
    <row r="111" spans="1:10">
      <c r="A111" s="172"/>
      <c r="B111" s="149"/>
      <c r="C111" s="150" t="s">
        <v>88</v>
      </c>
      <c r="D111" s="151">
        <f t="shared" ref="D111:D112" si="40">D112</f>
        <v>8</v>
      </c>
      <c r="E111" s="151">
        <f>F111+G111+H111+I111+J111</f>
        <v>21928</v>
      </c>
      <c r="F111" s="151">
        <f t="shared" ref="F111:J111" si="41">F112+F117</f>
        <v>6190</v>
      </c>
      <c r="G111" s="151">
        <f t="shared" si="41"/>
        <v>476</v>
      </c>
      <c r="H111" s="151">
        <f t="shared" si="41"/>
        <v>15262</v>
      </c>
      <c r="I111" s="151">
        <f t="shared" si="41"/>
        <v>0</v>
      </c>
      <c r="J111" s="151">
        <f t="shared" si="41"/>
        <v>0</v>
      </c>
    </row>
    <row r="112" spans="1:10">
      <c r="A112" s="152">
        <v>801</v>
      </c>
      <c r="B112" s="152"/>
      <c r="C112" s="153" t="s">
        <v>89</v>
      </c>
      <c r="D112" s="154">
        <f t="shared" si="40"/>
        <v>8</v>
      </c>
      <c r="E112" s="154">
        <f t="shared" ref="E112:I112" si="42">SUM(E113:E115)</f>
        <v>19871</v>
      </c>
      <c r="F112" s="154">
        <f t="shared" si="42"/>
        <v>4133</v>
      </c>
      <c r="G112" s="154">
        <f t="shared" si="42"/>
        <v>476</v>
      </c>
      <c r="H112" s="154">
        <f t="shared" si="42"/>
        <v>15262</v>
      </c>
      <c r="I112" s="154">
        <f t="shared" si="42"/>
        <v>0</v>
      </c>
      <c r="J112" s="154"/>
    </row>
    <row r="113" spans="1:10">
      <c r="A113" s="33"/>
      <c r="B113" s="33">
        <v>80136</v>
      </c>
      <c r="C113" s="34" t="s">
        <v>90</v>
      </c>
      <c r="D113" s="35">
        <v>8</v>
      </c>
      <c r="E113" s="155">
        <f>F113+G113+H113+I113+J113</f>
        <v>14869</v>
      </c>
      <c r="F113" s="35"/>
      <c r="G113" s="35">
        <v>8</v>
      </c>
      <c r="H113" s="21">
        <f>13476+589+87+584+109+16</f>
        <v>14861</v>
      </c>
      <c r="I113" s="35"/>
      <c r="J113" s="35"/>
    </row>
    <row r="114" spans="1:10">
      <c r="A114" s="33"/>
      <c r="B114" s="33">
        <v>80146</v>
      </c>
      <c r="C114" s="34" t="s">
        <v>91</v>
      </c>
      <c r="D114" s="35"/>
      <c r="E114" s="155">
        <f t="shared" ref="E114:E115" si="43">SUM(F114:J114)</f>
        <v>4133</v>
      </c>
      <c r="F114" s="21">
        <f>3050+444+639</f>
        <v>4133</v>
      </c>
      <c r="G114" s="35"/>
      <c r="H114" s="21"/>
      <c r="I114" s="35"/>
      <c r="J114" s="35"/>
    </row>
    <row r="115" spans="1:10">
      <c r="A115" s="33"/>
      <c r="B115" s="33">
        <v>80195</v>
      </c>
      <c r="C115" s="34" t="s">
        <v>25</v>
      </c>
      <c r="D115" s="38"/>
      <c r="E115" s="155">
        <f t="shared" si="43"/>
        <v>869</v>
      </c>
      <c r="F115" s="21"/>
      <c r="G115" s="35">
        <f>229+166+73</f>
        <v>468</v>
      </c>
      <c r="H115" s="21">
        <v>401</v>
      </c>
      <c r="I115" s="35"/>
      <c r="J115" s="35"/>
    </row>
    <row r="116" spans="1:10">
      <c r="A116" s="33"/>
      <c r="B116" s="33"/>
      <c r="C116" s="34"/>
      <c r="D116" s="35"/>
      <c r="E116" s="35"/>
      <c r="F116" s="21"/>
      <c r="G116" s="35"/>
      <c r="H116" s="21"/>
      <c r="I116" s="35"/>
      <c r="J116" s="35"/>
    </row>
    <row r="117" spans="1:10">
      <c r="A117" s="33">
        <v>854</v>
      </c>
      <c r="B117" s="33"/>
      <c r="C117" s="159" t="s">
        <v>92</v>
      </c>
      <c r="D117" s="35"/>
      <c r="E117" s="35">
        <f t="shared" ref="E117:J117" si="44">E118</f>
        <v>2057</v>
      </c>
      <c r="F117" s="21">
        <f t="shared" si="44"/>
        <v>2057</v>
      </c>
      <c r="G117" s="35">
        <f t="shared" si="44"/>
        <v>0</v>
      </c>
      <c r="H117" s="21">
        <f t="shared" si="44"/>
        <v>0</v>
      </c>
      <c r="I117" s="35">
        <f t="shared" si="44"/>
        <v>0</v>
      </c>
      <c r="J117" s="35">
        <f t="shared" si="44"/>
        <v>0</v>
      </c>
    </row>
    <row r="118" spans="1:10" ht="38.25">
      <c r="A118" s="33"/>
      <c r="B118" s="43">
        <v>85412</v>
      </c>
      <c r="C118" s="39" t="s">
        <v>93</v>
      </c>
      <c r="D118" s="35"/>
      <c r="E118" s="35">
        <f>SUM(F118:J118)</f>
        <v>2057</v>
      </c>
      <c r="F118" s="21">
        <v>2057</v>
      </c>
      <c r="G118" s="35"/>
      <c r="H118" s="21"/>
      <c r="I118" s="35"/>
      <c r="J118" s="35"/>
    </row>
    <row r="119" spans="1:10">
      <c r="A119" s="61"/>
      <c r="B119" s="109"/>
      <c r="C119" s="110"/>
      <c r="D119" s="21"/>
      <c r="E119" s="21"/>
      <c r="F119" s="21"/>
      <c r="G119" s="21"/>
      <c r="H119" s="21"/>
      <c r="I119" s="21"/>
      <c r="J119" s="21"/>
    </row>
    <row r="120" spans="1:10">
      <c r="A120" s="149"/>
      <c r="B120" s="173"/>
      <c r="C120" s="150" t="s">
        <v>94</v>
      </c>
      <c r="D120" s="151">
        <f>FA121+D124+D129+D143</f>
        <v>26000</v>
      </c>
      <c r="E120" s="151">
        <f t="shared" ref="E120:J120" si="45">E121+E124+E129+E143</f>
        <v>984548</v>
      </c>
      <c r="F120" s="151">
        <f t="shared" si="45"/>
        <v>975783</v>
      </c>
      <c r="G120" s="151">
        <f t="shared" si="45"/>
        <v>32</v>
      </c>
      <c r="H120" s="151">
        <f t="shared" si="45"/>
        <v>5458</v>
      </c>
      <c r="I120" s="151">
        <f t="shared" si="45"/>
        <v>0</v>
      </c>
      <c r="J120" s="151">
        <f t="shared" si="45"/>
        <v>3275</v>
      </c>
    </row>
    <row r="121" spans="1:10">
      <c r="A121" s="61">
        <v>758</v>
      </c>
      <c r="B121" s="61"/>
      <c r="C121" s="153" t="s">
        <v>95</v>
      </c>
      <c r="D121" s="154"/>
      <c r="E121" s="154">
        <f t="shared" ref="E121:J121" si="46">E122</f>
        <v>36360</v>
      </c>
      <c r="F121" s="154">
        <f t="shared" si="46"/>
        <v>36360</v>
      </c>
      <c r="G121" s="154">
        <f t="shared" si="46"/>
        <v>0</v>
      </c>
      <c r="H121" s="154">
        <f t="shared" si="46"/>
        <v>0</v>
      </c>
      <c r="I121" s="154">
        <f t="shared" si="46"/>
        <v>0</v>
      </c>
      <c r="J121" s="154">
        <f t="shared" si="46"/>
        <v>0</v>
      </c>
    </row>
    <row r="122" spans="1:10">
      <c r="A122" s="174"/>
      <c r="B122" s="170">
        <v>75814</v>
      </c>
      <c r="C122" s="159" t="s">
        <v>96</v>
      </c>
      <c r="D122" s="175"/>
      <c r="E122" s="35">
        <f>SUM(F122:J122)</f>
        <v>36360</v>
      </c>
      <c r="F122" s="154">
        <v>36360</v>
      </c>
      <c r="G122" s="175"/>
      <c r="H122" s="154"/>
      <c r="I122" s="175"/>
      <c r="J122" s="175"/>
    </row>
    <row r="123" spans="1:10">
      <c r="A123" s="176"/>
      <c r="B123" s="177"/>
      <c r="C123" s="178"/>
      <c r="D123" s="179"/>
      <c r="E123" s="179"/>
      <c r="F123" s="179"/>
      <c r="G123" s="179"/>
      <c r="H123" s="179"/>
      <c r="I123" s="179"/>
      <c r="J123" s="179"/>
    </row>
    <row r="124" spans="1:10">
      <c r="A124" s="61">
        <v>851</v>
      </c>
      <c r="B124" s="61"/>
      <c r="C124" s="153" t="s">
        <v>83</v>
      </c>
      <c r="D124" s="21">
        <f>SUM(D125:D127)</f>
        <v>0</v>
      </c>
      <c r="E124" s="21">
        <f>SUM(E125:E127)</f>
        <v>29604</v>
      </c>
      <c r="F124" s="21">
        <f t="shared" ref="F124:J124" si="47">SUM(F125:F127)</f>
        <v>24153</v>
      </c>
      <c r="G124" s="21">
        <f t="shared" si="47"/>
        <v>32</v>
      </c>
      <c r="H124" s="21">
        <f t="shared" si="47"/>
        <v>5419</v>
      </c>
      <c r="I124" s="21">
        <f t="shared" si="47"/>
        <v>0</v>
      </c>
      <c r="J124" s="21">
        <f t="shared" si="47"/>
        <v>0</v>
      </c>
    </row>
    <row r="125" spans="1:10" ht="38.25">
      <c r="A125" s="33"/>
      <c r="B125" s="33">
        <v>85156</v>
      </c>
      <c r="C125" s="34" t="s">
        <v>221</v>
      </c>
      <c r="D125" s="35"/>
      <c r="E125" s="35">
        <f t="shared" ref="E125:E127" si="48">SUM(F125:J125)</f>
        <v>0</v>
      </c>
      <c r="F125" s="21"/>
      <c r="G125" s="35"/>
      <c r="H125" s="21"/>
      <c r="I125" s="35"/>
      <c r="J125" s="35"/>
    </row>
    <row r="126" spans="1:10">
      <c r="A126" s="33"/>
      <c r="B126" s="33">
        <v>85157</v>
      </c>
      <c r="C126" s="34" t="s">
        <v>208</v>
      </c>
      <c r="D126" s="35"/>
      <c r="E126" s="35">
        <f t="shared" si="48"/>
        <v>28733</v>
      </c>
      <c r="F126" s="21">
        <v>23822</v>
      </c>
      <c r="G126" s="35"/>
      <c r="H126" s="21">
        <v>4911</v>
      </c>
      <c r="I126" s="35"/>
      <c r="J126" s="35"/>
    </row>
    <row r="127" spans="1:10">
      <c r="A127" s="33"/>
      <c r="B127" s="33">
        <v>85195</v>
      </c>
      <c r="C127" s="34" t="s">
        <v>25</v>
      </c>
      <c r="D127" s="35"/>
      <c r="E127" s="35">
        <f t="shared" si="48"/>
        <v>871</v>
      </c>
      <c r="F127" s="21">
        <v>331</v>
      </c>
      <c r="G127" s="35">
        <v>32</v>
      </c>
      <c r="H127" s="21">
        <v>508</v>
      </c>
      <c r="I127" s="35"/>
      <c r="J127" s="35"/>
    </row>
    <row r="128" spans="1:10">
      <c r="A128" s="33"/>
      <c r="B128" s="33"/>
      <c r="C128" s="34"/>
      <c r="D128" s="35"/>
      <c r="E128" s="35"/>
      <c r="F128" s="35"/>
      <c r="G128" s="35"/>
      <c r="H128" s="21"/>
      <c r="I128" s="35"/>
      <c r="J128" s="35"/>
    </row>
    <row r="129" spans="1:10">
      <c r="A129" s="33">
        <v>852</v>
      </c>
      <c r="B129" s="33"/>
      <c r="C129" s="159" t="s">
        <v>98</v>
      </c>
      <c r="D129" s="35">
        <f>D130+D131+D132+D133+D134+D135+D136+D137+D139+D141+D138+D140</f>
        <v>500</v>
      </c>
      <c r="E129" s="35">
        <f>E130+E131+E132+E133+E134+E135+E136+E137+E139+E141+E138+E140</f>
        <v>242752</v>
      </c>
      <c r="F129" s="35">
        <f>F130+F131+F132+F133+F134+F135+F136+F137+F139+F141+F138+F140</f>
        <v>242713</v>
      </c>
      <c r="G129" s="35">
        <f t="shared" ref="G129:J129" si="49">G130+G131+G132+G133+G134+G135+G136+G137+G139+G141+G138+G140</f>
        <v>0</v>
      </c>
      <c r="H129" s="35">
        <f t="shared" si="49"/>
        <v>39</v>
      </c>
      <c r="I129" s="35">
        <f t="shared" si="49"/>
        <v>0</v>
      </c>
      <c r="J129" s="35">
        <f t="shared" si="49"/>
        <v>0</v>
      </c>
    </row>
    <row r="130" spans="1:10">
      <c r="A130" s="33"/>
      <c r="B130" s="33">
        <v>85202</v>
      </c>
      <c r="C130" s="34" t="s">
        <v>99</v>
      </c>
      <c r="D130" s="35"/>
      <c r="E130" s="35">
        <f t="shared" ref="E130:E141" si="50">SUM(F130:J130)</f>
        <v>38381</v>
      </c>
      <c r="F130" s="35">
        <v>38381</v>
      </c>
      <c r="G130" s="35"/>
      <c r="H130" s="21"/>
      <c r="I130" s="35"/>
      <c r="J130" s="35"/>
    </row>
    <row r="131" spans="1:10">
      <c r="A131" s="164"/>
      <c r="B131" s="164">
        <v>85203</v>
      </c>
      <c r="C131" s="165" t="s">
        <v>100</v>
      </c>
      <c r="D131" s="166"/>
      <c r="E131" s="166">
        <f t="shared" si="50"/>
        <v>47328</v>
      </c>
      <c r="F131" s="166">
        <f>38883+1309+7136</f>
        <v>47328</v>
      </c>
      <c r="G131" s="166"/>
      <c r="H131" s="168"/>
      <c r="I131" s="166"/>
      <c r="J131" s="166"/>
    </row>
    <row r="132" spans="1:10" ht="25.5">
      <c r="A132" s="164"/>
      <c r="B132" s="180">
        <v>85205</v>
      </c>
      <c r="C132" s="181" t="s">
        <v>101</v>
      </c>
      <c r="D132" s="166"/>
      <c r="E132" s="166">
        <f t="shared" si="50"/>
        <v>1328</v>
      </c>
      <c r="F132" s="166">
        <v>1328</v>
      </c>
      <c r="G132" s="166"/>
      <c r="H132" s="168"/>
      <c r="I132" s="166"/>
      <c r="J132" s="166"/>
    </row>
    <row r="133" spans="1:10" ht="63.75">
      <c r="A133" s="180"/>
      <c r="B133" s="180">
        <v>85213</v>
      </c>
      <c r="C133" s="181" t="s">
        <v>102</v>
      </c>
      <c r="D133" s="166"/>
      <c r="E133" s="166">
        <f t="shared" si="50"/>
        <v>6874</v>
      </c>
      <c r="F133" s="166">
        <f>5215+1659</f>
        <v>6874</v>
      </c>
      <c r="G133" s="166"/>
      <c r="H133" s="168"/>
      <c r="I133" s="166"/>
      <c r="J133" s="166"/>
    </row>
    <row r="134" spans="1:10" ht="25.5">
      <c r="A134" s="164"/>
      <c r="B134" s="164">
        <v>85214</v>
      </c>
      <c r="C134" s="165" t="s">
        <v>103</v>
      </c>
      <c r="D134" s="166"/>
      <c r="E134" s="166">
        <f t="shared" si="50"/>
        <v>32507</v>
      </c>
      <c r="F134" s="166">
        <v>32507</v>
      </c>
      <c r="G134" s="166"/>
      <c r="H134" s="168"/>
      <c r="I134" s="166"/>
      <c r="J134" s="166"/>
    </row>
    <row r="135" spans="1:10">
      <c r="A135" s="164"/>
      <c r="B135" s="180">
        <v>85216</v>
      </c>
      <c r="C135" s="181" t="s">
        <v>104</v>
      </c>
      <c r="D135" s="166"/>
      <c r="E135" s="166">
        <f t="shared" si="50"/>
        <v>59427</v>
      </c>
      <c r="F135" s="166">
        <f>51506+7921</f>
        <v>59427</v>
      </c>
      <c r="G135" s="166"/>
      <c r="H135" s="168"/>
      <c r="I135" s="166"/>
      <c r="J135" s="166"/>
    </row>
    <row r="136" spans="1:10">
      <c r="A136" s="164"/>
      <c r="B136" s="164">
        <v>85219</v>
      </c>
      <c r="C136" s="165" t="s">
        <v>105</v>
      </c>
      <c r="D136" s="166"/>
      <c r="E136" s="166">
        <f t="shared" si="50"/>
        <v>28259</v>
      </c>
      <c r="F136" s="166">
        <f>27259+1000</f>
        <v>28259</v>
      </c>
      <c r="G136" s="166"/>
      <c r="H136" s="168"/>
      <c r="I136" s="166"/>
      <c r="J136" s="166"/>
    </row>
    <row r="137" spans="1:10" ht="25.5">
      <c r="A137" s="164"/>
      <c r="B137" s="164">
        <v>85228</v>
      </c>
      <c r="C137" s="165" t="s">
        <v>106</v>
      </c>
      <c r="D137" s="166">
        <v>500</v>
      </c>
      <c r="E137" s="166">
        <f t="shared" si="50"/>
        <v>4845</v>
      </c>
      <c r="F137" s="166">
        <f>4610+100+135</f>
        <v>4845</v>
      </c>
      <c r="G137" s="166"/>
      <c r="H137" s="168"/>
      <c r="I137" s="166"/>
      <c r="J137" s="166"/>
    </row>
    <row r="138" spans="1:10">
      <c r="A138" s="164"/>
      <c r="B138" s="164">
        <v>85230</v>
      </c>
      <c r="C138" s="182" t="s">
        <v>107</v>
      </c>
      <c r="D138" s="166"/>
      <c r="E138" s="166">
        <f t="shared" si="50"/>
        <v>22267</v>
      </c>
      <c r="F138" s="166">
        <v>22267</v>
      </c>
      <c r="G138" s="166"/>
      <c r="H138" s="168"/>
      <c r="I138" s="166"/>
      <c r="J138" s="166"/>
    </row>
    <row r="139" spans="1:10">
      <c r="A139" s="164"/>
      <c r="B139" s="164">
        <v>85231</v>
      </c>
      <c r="C139" s="181" t="s">
        <v>109</v>
      </c>
      <c r="D139" s="166"/>
      <c r="E139" s="166">
        <f t="shared" si="50"/>
        <v>300</v>
      </c>
      <c r="F139" s="166">
        <f>100+200</f>
        <v>300</v>
      </c>
      <c r="G139" s="166"/>
      <c r="H139" s="168"/>
      <c r="I139" s="166"/>
      <c r="J139" s="166"/>
    </row>
    <row r="140" spans="1:10">
      <c r="A140" s="164"/>
      <c r="B140" s="164">
        <v>85278</v>
      </c>
      <c r="C140" s="181" t="s">
        <v>222</v>
      </c>
      <c r="D140" s="166"/>
      <c r="E140" s="166">
        <f t="shared" si="50"/>
        <v>250</v>
      </c>
      <c r="F140" s="166">
        <v>250</v>
      </c>
      <c r="G140" s="166"/>
      <c r="H140" s="168"/>
      <c r="I140" s="166"/>
      <c r="J140" s="166"/>
    </row>
    <row r="141" spans="1:10">
      <c r="A141" s="164"/>
      <c r="B141" s="164">
        <v>85295</v>
      </c>
      <c r="C141" s="165" t="s">
        <v>25</v>
      </c>
      <c r="D141" s="166"/>
      <c r="E141" s="166">
        <f t="shared" si="50"/>
        <v>986</v>
      </c>
      <c r="F141" s="166">
        <v>947</v>
      </c>
      <c r="G141" s="166"/>
      <c r="H141" s="168">
        <v>39</v>
      </c>
      <c r="I141" s="166"/>
      <c r="J141" s="166"/>
    </row>
    <row r="142" spans="1:10">
      <c r="A142" s="164"/>
      <c r="B142" s="164"/>
      <c r="C142" s="165"/>
      <c r="D142" s="166"/>
      <c r="E142" s="166"/>
      <c r="F142" s="166"/>
      <c r="G142" s="166"/>
      <c r="H142" s="168"/>
      <c r="I142" s="166"/>
      <c r="J142" s="166"/>
    </row>
    <row r="143" spans="1:10">
      <c r="A143" s="164">
        <v>855</v>
      </c>
      <c r="B143" s="164"/>
      <c r="C143" s="183" t="s">
        <v>110</v>
      </c>
      <c r="D143" s="166">
        <f>D144+D145+D146+D147</f>
        <v>25500</v>
      </c>
      <c r="E143" s="166">
        <f>E144+E145+E146+E147+E148+E149</f>
        <v>675832</v>
      </c>
      <c r="F143" s="166">
        <f t="shared" ref="F143:J143" si="51">F144+F145+F146+F147+F148+F149</f>
        <v>672557</v>
      </c>
      <c r="G143" s="166">
        <f t="shared" si="51"/>
        <v>0</v>
      </c>
      <c r="H143" s="166">
        <f t="shared" si="51"/>
        <v>0</v>
      </c>
      <c r="I143" s="166">
        <f t="shared" si="51"/>
        <v>0</v>
      </c>
      <c r="J143" s="166">
        <f t="shared" si="51"/>
        <v>3275</v>
      </c>
    </row>
    <row r="144" spans="1:10" ht="51">
      <c r="A144" s="164"/>
      <c r="B144" s="164">
        <v>85502</v>
      </c>
      <c r="C144" s="165" t="s">
        <v>113</v>
      </c>
      <c r="D144" s="166">
        <v>25500</v>
      </c>
      <c r="E144" s="166">
        <f t="shared" ref="E144" si="52">SUM(F144:J144)</f>
        <v>653800</v>
      </c>
      <c r="F144" s="166">
        <v>653800</v>
      </c>
      <c r="G144" s="166"/>
      <c r="H144" s="168"/>
      <c r="I144" s="166"/>
      <c r="J144" s="166"/>
    </row>
    <row r="145" spans="1:10">
      <c r="A145" s="164"/>
      <c r="B145" s="164">
        <v>85503</v>
      </c>
      <c r="C145" s="165" t="s">
        <v>216</v>
      </c>
      <c r="D145" s="166"/>
      <c r="E145" s="166">
        <f t="shared" ref="E145:E148" si="53">SUM(F145:J145)</f>
        <v>60</v>
      </c>
      <c r="F145" s="166">
        <f>33+27</f>
        <v>60</v>
      </c>
      <c r="G145" s="166"/>
      <c r="H145" s="168"/>
      <c r="I145" s="166"/>
      <c r="J145" s="166"/>
    </row>
    <row r="146" spans="1:10">
      <c r="A146" s="164"/>
      <c r="B146" s="164">
        <v>85508</v>
      </c>
      <c r="C146" s="165" t="s">
        <v>114</v>
      </c>
      <c r="D146" s="166"/>
      <c r="E146" s="166">
        <f t="shared" si="53"/>
        <v>100</v>
      </c>
      <c r="F146" s="166">
        <v>100</v>
      </c>
      <c r="G146" s="166"/>
      <c r="H146" s="168"/>
      <c r="I146" s="166"/>
      <c r="J146" s="166"/>
    </row>
    <row r="147" spans="1:10">
      <c r="A147" s="164"/>
      <c r="B147" s="164">
        <v>85509</v>
      </c>
      <c r="C147" s="165" t="s">
        <v>115</v>
      </c>
      <c r="D147" s="166"/>
      <c r="E147" s="166">
        <f t="shared" si="53"/>
        <v>4697</v>
      </c>
      <c r="F147" s="166">
        <f>4180+220+297</f>
        <v>4697</v>
      </c>
      <c r="G147" s="166"/>
      <c r="H147" s="168"/>
      <c r="I147" s="166"/>
      <c r="J147" s="166"/>
    </row>
    <row r="148" spans="1:10" ht="89.25">
      <c r="A148" s="33"/>
      <c r="B148" s="33">
        <v>85513</v>
      </c>
      <c r="C148" s="34" t="s">
        <v>215</v>
      </c>
      <c r="D148" s="35"/>
      <c r="E148" s="35">
        <f t="shared" si="53"/>
        <v>13900</v>
      </c>
      <c r="F148" s="35">
        <f>9735+985+3180</f>
        <v>13900</v>
      </c>
      <c r="G148" s="35"/>
      <c r="H148" s="21"/>
      <c r="I148" s="35"/>
      <c r="J148" s="35"/>
    </row>
    <row r="149" spans="1:10">
      <c r="A149" s="33"/>
      <c r="B149" s="33">
        <v>85516</v>
      </c>
      <c r="C149" s="34" t="s">
        <v>217</v>
      </c>
      <c r="D149" s="35"/>
      <c r="E149" s="35">
        <f t="shared" ref="E149" si="54">SUM(F149:J149)</f>
        <v>3275</v>
      </c>
      <c r="F149" s="35"/>
      <c r="G149" s="35"/>
      <c r="H149" s="21"/>
      <c r="I149" s="35"/>
      <c r="J149" s="21">
        <v>3275</v>
      </c>
    </row>
    <row r="150" spans="1:10">
      <c r="A150" s="33"/>
      <c r="B150" s="33"/>
      <c r="C150" s="34"/>
      <c r="D150" s="35"/>
      <c r="E150" s="35"/>
      <c r="F150" s="35"/>
      <c r="G150" s="35"/>
      <c r="H150" s="21"/>
      <c r="I150" s="35"/>
      <c r="J150" s="35"/>
    </row>
    <row r="151" spans="1:10" ht="25.5">
      <c r="A151" s="149"/>
      <c r="B151" s="173"/>
      <c r="C151" s="150" t="s">
        <v>117</v>
      </c>
      <c r="D151" s="151">
        <f t="shared" ref="D151:J151" si="55">D152</f>
        <v>127</v>
      </c>
      <c r="E151" s="151">
        <f t="shared" si="55"/>
        <v>18358</v>
      </c>
      <c r="F151" s="151">
        <f t="shared" si="55"/>
        <v>11138</v>
      </c>
      <c r="G151" s="151">
        <f t="shared" si="55"/>
        <v>2</v>
      </c>
      <c r="H151" s="151">
        <f t="shared" si="55"/>
        <v>7218</v>
      </c>
      <c r="I151" s="151">
        <f t="shared" si="55"/>
        <v>0</v>
      </c>
      <c r="J151" s="151">
        <f t="shared" si="55"/>
        <v>0</v>
      </c>
    </row>
    <row r="152" spans="1:10" ht="25.5">
      <c r="A152" s="170">
        <v>853</v>
      </c>
      <c r="B152" s="170"/>
      <c r="C152" s="159" t="s">
        <v>118</v>
      </c>
      <c r="D152" s="155">
        <f>D153</f>
        <v>127</v>
      </c>
      <c r="E152" s="155">
        <f t="shared" ref="E152:J152" si="56">SUM(E153:E154)</f>
        <v>18358</v>
      </c>
      <c r="F152" s="155">
        <f t="shared" si="56"/>
        <v>11138</v>
      </c>
      <c r="G152" s="155">
        <f t="shared" si="56"/>
        <v>2</v>
      </c>
      <c r="H152" s="154">
        <f t="shared" si="56"/>
        <v>7218</v>
      </c>
      <c r="I152" s="155">
        <f t="shared" si="56"/>
        <v>0</v>
      </c>
      <c r="J152" s="155">
        <f t="shared" si="56"/>
        <v>0</v>
      </c>
    </row>
    <row r="153" spans="1:10">
      <c r="A153" s="164"/>
      <c r="B153" s="164">
        <v>85321</v>
      </c>
      <c r="C153" s="165" t="s">
        <v>119</v>
      </c>
      <c r="D153" s="166">
        <v>127</v>
      </c>
      <c r="E153" s="166">
        <f>SUM(F153:H153)</f>
        <v>18358</v>
      </c>
      <c r="F153" s="166">
        <f>9688+1122+328</f>
        <v>11138</v>
      </c>
      <c r="G153" s="166">
        <v>2</v>
      </c>
      <c r="H153" s="168">
        <f>695+220+6362-59</f>
        <v>7218</v>
      </c>
      <c r="I153" s="166"/>
      <c r="J153" s="166"/>
    </row>
    <row r="154" spans="1:10">
      <c r="A154" s="61"/>
      <c r="B154" s="61"/>
      <c r="C154" s="62"/>
      <c r="D154" s="21"/>
      <c r="E154" s="21"/>
      <c r="F154" s="21"/>
      <c r="G154" s="21"/>
      <c r="H154" s="21"/>
      <c r="I154" s="21"/>
      <c r="J154" s="21"/>
    </row>
    <row r="155" spans="1:10" ht="25.5">
      <c r="A155" s="149"/>
      <c r="B155" s="149"/>
      <c r="C155" s="184" t="s">
        <v>121</v>
      </c>
      <c r="D155" s="185">
        <f t="shared" ref="D155:D156" si="57">D156</f>
        <v>5220</v>
      </c>
      <c r="E155" s="185">
        <f>F155+G155+H155+I155+J155</f>
        <v>161212</v>
      </c>
      <c r="F155" s="185">
        <f t="shared" ref="F155:J156" si="58">F156</f>
        <v>0</v>
      </c>
      <c r="G155" s="185">
        <f t="shared" si="58"/>
        <v>110</v>
      </c>
      <c r="H155" s="185">
        <f t="shared" si="58"/>
        <v>160865</v>
      </c>
      <c r="I155" s="185">
        <f t="shared" si="58"/>
        <v>237</v>
      </c>
      <c r="J155" s="185">
        <f t="shared" si="58"/>
        <v>0</v>
      </c>
    </row>
    <row r="156" spans="1:10">
      <c r="A156" s="152">
        <v>851</v>
      </c>
      <c r="B156" s="176"/>
      <c r="C156" s="186" t="s">
        <v>83</v>
      </c>
      <c r="D156" s="187">
        <f t="shared" si="57"/>
        <v>5220</v>
      </c>
      <c r="E156" s="187">
        <f>E157</f>
        <v>161212</v>
      </c>
      <c r="F156" s="187">
        <f>F157</f>
        <v>0</v>
      </c>
      <c r="G156" s="187">
        <f t="shared" si="58"/>
        <v>110</v>
      </c>
      <c r="H156" s="187">
        <f t="shared" si="58"/>
        <v>160865</v>
      </c>
      <c r="I156" s="187">
        <f t="shared" si="58"/>
        <v>237</v>
      </c>
      <c r="J156" s="187">
        <f t="shared" si="58"/>
        <v>0</v>
      </c>
    </row>
    <row r="157" spans="1:10">
      <c r="A157" s="174"/>
      <c r="B157" s="170">
        <v>85132</v>
      </c>
      <c r="C157" s="83" t="s">
        <v>122</v>
      </c>
      <c r="D157" s="188">
        <v>5220</v>
      </c>
      <c r="E157" s="188">
        <f>F157+G157+H157+I157</f>
        <v>161212</v>
      </c>
      <c r="F157" s="188"/>
      <c r="G157" s="188">
        <v>110</v>
      </c>
      <c r="H157" s="187">
        <f>140188+11630+7622+1238+187</f>
        <v>160865</v>
      </c>
      <c r="I157" s="188">
        <v>237</v>
      </c>
      <c r="J157" s="188"/>
    </row>
    <row r="158" spans="1:10">
      <c r="A158" s="61"/>
      <c r="B158" s="61"/>
      <c r="C158" s="62"/>
      <c r="D158" s="21"/>
      <c r="E158" s="21"/>
      <c r="F158" s="21"/>
      <c r="G158" s="21"/>
      <c r="H158" s="21"/>
      <c r="I158" s="21"/>
      <c r="J158" s="21"/>
    </row>
    <row r="159" spans="1:10">
      <c r="A159" s="149"/>
      <c r="B159" s="149"/>
      <c r="C159" s="150" t="s">
        <v>123</v>
      </c>
      <c r="D159" s="151">
        <f t="shared" ref="D159:D160" si="59">D160</f>
        <v>0</v>
      </c>
      <c r="E159" s="151">
        <f>F159+G159+H159+I159+J159</f>
        <v>1885</v>
      </c>
      <c r="F159" s="151">
        <f t="shared" ref="F159:J160" si="60">F160</f>
        <v>0</v>
      </c>
      <c r="G159" s="151">
        <f t="shared" si="60"/>
        <v>1</v>
      </c>
      <c r="H159" s="151">
        <f t="shared" si="60"/>
        <v>1884</v>
      </c>
      <c r="I159" s="151">
        <f t="shared" si="60"/>
        <v>0</v>
      </c>
      <c r="J159" s="151">
        <f t="shared" si="60"/>
        <v>0</v>
      </c>
    </row>
    <row r="160" spans="1:10">
      <c r="A160" s="152">
        <v>851</v>
      </c>
      <c r="B160" s="152"/>
      <c r="C160" s="153" t="s">
        <v>83</v>
      </c>
      <c r="D160" s="154">
        <f t="shared" si="59"/>
        <v>0</v>
      </c>
      <c r="E160" s="154">
        <f>E161</f>
        <v>1885</v>
      </c>
      <c r="F160" s="154">
        <f t="shared" si="60"/>
        <v>0</v>
      </c>
      <c r="G160" s="154">
        <f t="shared" si="60"/>
        <v>1</v>
      </c>
      <c r="H160" s="154">
        <f t="shared" si="60"/>
        <v>1884</v>
      </c>
      <c r="I160" s="154">
        <f t="shared" si="60"/>
        <v>0</v>
      </c>
      <c r="J160" s="154">
        <f t="shared" si="60"/>
        <v>0</v>
      </c>
    </row>
    <row r="161" spans="1:10">
      <c r="A161" s="33"/>
      <c r="B161" s="33">
        <v>85133</v>
      </c>
      <c r="C161" s="34" t="s">
        <v>124</v>
      </c>
      <c r="D161" s="35">
        <v>0</v>
      </c>
      <c r="E161" s="35">
        <f>F161+G161+H161+I161+J161</f>
        <v>1885</v>
      </c>
      <c r="F161" s="35"/>
      <c r="G161" s="35">
        <v>1</v>
      </c>
      <c r="H161" s="21">
        <f>1710+74+15+70+13+2</f>
        <v>1884</v>
      </c>
      <c r="I161" s="35"/>
      <c r="J161" s="35"/>
    </row>
    <row r="162" spans="1:10">
      <c r="A162" s="96"/>
      <c r="B162" s="61"/>
      <c r="C162" s="62"/>
      <c r="D162" s="97"/>
      <c r="E162" s="97"/>
      <c r="F162" s="97"/>
      <c r="G162" s="97"/>
      <c r="H162" s="97"/>
      <c r="I162" s="97"/>
      <c r="J162" s="21"/>
    </row>
    <row r="163" spans="1:10">
      <c r="A163" s="149"/>
      <c r="B163" s="149"/>
      <c r="C163" s="150" t="s">
        <v>125</v>
      </c>
      <c r="D163" s="151">
        <f t="shared" ref="D163:D164" si="61">D164</f>
        <v>190</v>
      </c>
      <c r="E163" s="151">
        <f>F163+G163+H163+I163+J163</f>
        <v>12410</v>
      </c>
      <c r="F163" s="151">
        <f t="shared" ref="F163:J164" si="62">F164</f>
        <v>0</v>
      </c>
      <c r="G163" s="151">
        <f t="shared" si="62"/>
        <v>16</v>
      </c>
      <c r="H163" s="151">
        <f t="shared" si="62"/>
        <v>12244</v>
      </c>
      <c r="I163" s="151">
        <f t="shared" si="62"/>
        <v>150</v>
      </c>
      <c r="J163" s="151">
        <f t="shared" si="62"/>
        <v>0</v>
      </c>
    </row>
    <row r="164" spans="1:10">
      <c r="A164" s="152">
        <v>900</v>
      </c>
      <c r="B164" s="152"/>
      <c r="C164" s="153" t="s">
        <v>37</v>
      </c>
      <c r="D164" s="154">
        <f t="shared" si="61"/>
        <v>190</v>
      </c>
      <c r="E164" s="154">
        <f>E165</f>
        <v>12410</v>
      </c>
      <c r="F164" s="154">
        <f t="shared" si="62"/>
        <v>0</v>
      </c>
      <c r="G164" s="154">
        <f t="shared" si="62"/>
        <v>16</v>
      </c>
      <c r="H164" s="154">
        <f t="shared" si="62"/>
        <v>12244</v>
      </c>
      <c r="I164" s="154">
        <f t="shared" si="62"/>
        <v>150</v>
      </c>
      <c r="J164" s="154">
        <f t="shared" si="62"/>
        <v>0</v>
      </c>
    </row>
    <row r="165" spans="1:10">
      <c r="A165" s="33"/>
      <c r="B165" s="33">
        <v>90014</v>
      </c>
      <c r="C165" s="34" t="s">
        <v>126</v>
      </c>
      <c r="D165" s="35">
        <v>190</v>
      </c>
      <c r="E165" s="35">
        <f>F165+G165+H165+I165+J165</f>
        <v>12410</v>
      </c>
      <c r="F165" s="35"/>
      <c r="G165" s="35">
        <v>16</v>
      </c>
      <c r="H165" s="21">
        <f>11064+502+91+480+93+14</f>
        <v>12244</v>
      </c>
      <c r="I165" s="35">
        <v>150</v>
      </c>
      <c r="J165" s="35"/>
    </row>
    <row r="166" spans="1:10">
      <c r="A166" s="61"/>
      <c r="B166" s="61"/>
      <c r="C166" s="62"/>
      <c r="D166" s="21"/>
      <c r="E166" s="21"/>
      <c r="F166" s="21"/>
      <c r="G166" s="21"/>
      <c r="H166" s="21"/>
      <c r="I166" s="21"/>
      <c r="J166" s="21"/>
    </row>
    <row r="167" spans="1:10">
      <c r="A167" s="149"/>
      <c r="B167" s="149"/>
      <c r="C167" s="150" t="s">
        <v>127</v>
      </c>
      <c r="D167" s="151">
        <f>D168</f>
        <v>0</v>
      </c>
      <c r="E167" s="151">
        <f>F167+G167+H167+I167+J167</f>
        <v>7107</v>
      </c>
      <c r="F167" s="151">
        <f t="shared" ref="F167:J167" si="63">F168</f>
        <v>685</v>
      </c>
      <c r="G167" s="151">
        <f t="shared" si="63"/>
        <v>15</v>
      </c>
      <c r="H167" s="151">
        <f t="shared" si="63"/>
        <v>6293</v>
      </c>
      <c r="I167" s="151">
        <f t="shared" si="63"/>
        <v>114</v>
      </c>
      <c r="J167" s="151">
        <f t="shared" si="63"/>
        <v>0</v>
      </c>
    </row>
    <row r="168" spans="1:10">
      <c r="A168" s="152">
        <v>921</v>
      </c>
      <c r="B168" s="152"/>
      <c r="C168" s="153" t="s">
        <v>128</v>
      </c>
      <c r="D168" s="154"/>
      <c r="E168" s="154">
        <f t="shared" ref="E168:J168" si="64">SUM(E169:E170)</f>
        <v>7107</v>
      </c>
      <c r="F168" s="154">
        <f t="shared" si="64"/>
        <v>685</v>
      </c>
      <c r="G168" s="154">
        <f t="shared" si="64"/>
        <v>15</v>
      </c>
      <c r="H168" s="154">
        <f t="shared" si="64"/>
        <v>6293</v>
      </c>
      <c r="I168" s="154">
        <f t="shared" si="64"/>
        <v>114</v>
      </c>
      <c r="J168" s="154">
        <f t="shared" si="64"/>
        <v>0</v>
      </c>
    </row>
    <row r="169" spans="1:10">
      <c r="A169" s="33"/>
      <c r="B169" s="33">
        <v>92120</v>
      </c>
      <c r="C169" s="86" t="s">
        <v>129</v>
      </c>
      <c r="D169" s="35"/>
      <c r="E169" s="35">
        <f t="shared" ref="E169:E170" si="65">F169+G169+H169+I169+J169</f>
        <v>989</v>
      </c>
      <c r="F169" s="35">
        <v>685</v>
      </c>
      <c r="G169" s="35"/>
      <c r="H169" s="21">
        <v>304</v>
      </c>
      <c r="I169" s="35"/>
      <c r="J169" s="35"/>
    </row>
    <row r="170" spans="1:10">
      <c r="A170" s="33"/>
      <c r="B170" s="33">
        <v>92121</v>
      </c>
      <c r="C170" s="34" t="s">
        <v>130</v>
      </c>
      <c r="D170" s="35"/>
      <c r="E170" s="35">
        <f t="shared" si="65"/>
        <v>6118</v>
      </c>
      <c r="F170" s="35"/>
      <c r="G170" s="35">
        <v>15</v>
      </c>
      <c r="H170" s="21">
        <f>5442+233+48+216+43+7</f>
        <v>5989</v>
      </c>
      <c r="I170" s="35">
        <v>114</v>
      </c>
      <c r="J170" s="35"/>
    </row>
    <row r="171" spans="1:10">
      <c r="A171" s="61"/>
      <c r="B171" s="61"/>
      <c r="C171" s="62"/>
      <c r="D171" s="21"/>
      <c r="E171" s="21"/>
      <c r="F171" s="21"/>
      <c r="G171" s="21"/>
      <c r="H171" s="21"/>
      <c r="I171" s="21"/>
      <c r="J171" s="21"/>
    </row>
    <row r="172" spans="1:10">
      <c r="A172" s="149"/>
      <c r="B172" s="149"/>
      <c r="C172" s="150" t="s">
        <v>131</v>
      </c>
      <c r="D172" s="151">
        <f>D173+D177+D182+D189+D194+D201</f>
        <v>13368</v>
      </c>
      <c r="E172" s="151">
        <f t="shared" ref="E172:G172" si="66">E173+E177+E182+E189+E194+E201+E198</f>
        <v>107727</v>
      </c>
      <c r="F172" s="151">
        <f t="shared" si="66"/>
        <v>0</v>
      </c>
      <c r="G172" s="151">
        <f t="shared" si="66"/>
        <v>79</v>
      </c>
      <c r="H172" s="151">
        <f>H173+H177+H182+H189+H194+H201+H198</f>
        <v>103349</v>
      </c>
      <c r="I172" s="151">
        <f>I173+I177+I182+I189+I194+I201+I198</f>
        <v>1594</v>
      </c>
      <c r="J172" s="151">
        <f>J173+J177+J182+J189+J194+J201+J198</f>
        <v>2705</v>
      </c>
    </row>
    <row r="173" spans="1:10">
      <c r="A173" s="152" t="s">
        <v>18</v>
      </c>
      <c r="B173" s="152"/>
      <c r="C173" s="153" t="s">
        <v>19</v>
      </c>
      <c r="D173" s="154">
        <f>D174+D175</f>
        <v>13</v>
      </c>
      <c r="E173" s="154">
        <f t="shared" ref="E173:J173" si="67">E174+E175</f>
        <v>1457</v>
      </c>
      <c r="F173" s="154">
        <f t="shared" si="67"/>
        <v>0</v>
      </c>
      <c r="G173" s="154">
        <f t="shared" si="67"/>
        <v>15</v>
      </c>
      <c r="H173" s="154">
        <f t="shared" si="67"/>
        <v>1442</v>
      </c>
      <c r="I173" s="154">
        <f t="shared" si="67"/>
        <v>0</v>
      </c>
      <c r="J173" s="154">
        <f t="shared" si="67"/>
        <v>0</v>
      </c>
    </row>
    <row r="174" spans="1:10">
      <c r="A174" s="152"/>
      <c r="B174" s="189" t="s">
        <v>50</v>
      </c>
      <c r="C174" s="153" t="s">
        <v>51</v>
      </c>
      <c r="D174" s="154">
        <v>3</v>
      </c>
      <c r="E174" s="154">
        <f>F174+G174+H174+I174+J174</f>
        <v>0</v>
      </c>
      <c r="F174" s="154"/>
      <c r="G174" s="154"/>
      <c r="H174" s="154"/>
      <c r="I174" s="154"/>
      <c r="J174" s="154"/>
    </row>
    <row r="175" spans="1:10">
      <c r="A175" s="61"/>
      <c r="B175" s="61" t="s">
        <v>24</v>
      </c>
      <c r="C175" s="62" t="s">
        <v>25</v>
      </c>
      <c r="D175" s="21">
        <v>10</v>
      </c>
      <c r="E175" s="166">
        <f>F175+G175+H175+I175+J175</f>
        <v>1457</v>
      </c>
      <c r="F175" s="21"/>
      <c r="G175" s="21">
        <v>15</v>
      </c>
      <c r="H175" s="21">
        <f>1307+57+65+11+2</f>
        <v>1442</v>
      </c>
      <c r="I175" s="21"/>
      <c r="J175" s="21"/>
    </row>
    <row r="176" spans="1:10">
      <c r="A176" s="176"/>
      <c r="B176" s="176"/>
      <c r="C176" s="178"/>
      <c r="D176" s="179"/>
      <c r="E176" s="179"/>
      <c r="F176" s="179"/>
      <c r="G176" s="179"/>
      <c r="H176" s="179"/>
      <c r="I176" s="179"/>
      <c r="J176" s="179"/>
    </row>
    <row r="177" spans="1:10">
      <c r="A177" s="152">
        <v>710</v>
      </c>
      <c r="B177" s="152"/>
      <c r="C177" s="153" t="s">
        <v>33</v>
      </c>
      <c r="D177" s="154">
        <f>D179+D178+D180</f>
        <v>1032</v>
      </c>
      <c r="E177" s="154">
        <f t="shared" ref="E177:J177" si="68">E179+E178</f>
        <v>0</v>
      </c>
      <c r="F177" s="154">
        <f t="shared" si="68"/>
        <v>0</v>
      </c>
      <c r="G177" s="154">
        <f t="shared" si="68"/>
        <v>0</v>
      </c>
      <c r="H177" s="154">
        <f t="shared" si="68"/>
        <v>0</v>
      </c>
      <c r="I177" s="154">
        <f t="shared" si="68"/>
        <v>0</v>
      </c>
      <c r="J177" s="154">
        <f t="shared" si="68"/>
        <v>0</v>
      </c>
    </row>
    <row r="178" spans="1:10">
      <c r="A178" s="152"/>
      <c r="B178" s="152">
        <v>71012</v>
      </c>
      <c r="C178" s="34" t="s">
        <v>61</v>
      </c>
      <c r="D178" s="154">
        <v>1</v>
      </c>
      <c r="E178" s="154"/>
      <c r="F178" s="154"/>
      <c r="G178" s="154"/>
      <c r="H178" s="154"/>
      <c r="I178" s="154"/>
      <c r="J178" s="154"/>
    </row>
    <row r="179" spans="1:10">
      <c r="A179" s="152"/>
      <c r="B179" s="152">
        <v>71015</v>
      </c>
      <c r="C179" s="153" t="s">
        <v>74</v>
      </c>
      <c r="D179" s="21">
        <v>1020</v>
      </c>
      <c r="E179" s="21"/>
      <c r="F179" s="21"/>
      <c r="G179" s="21"/>
      <c r="H179" s="21"/>
      <c r="I179" s="21"/>
      <c r="J179" s="21"/>
    </row>
    <row r="180" spans="1:10">
      <c r="A180" s="152"/>
      <c r="B180" s="152">
        <v>71095</v>
      </c>
      <c r="C180" s="153" t="s">
        <v>25</v>
      </c>
      <c r="D180" s="21">
        <v>11</v>
      </c>
      <c r="E180" s="21"/>
      <c r="F180" s="21"/>
      <c r="G180" s="21"/>
      <c r="H180" s="21"/>
      <c r="I180" s="21"/>
      <c r="J180" s="21"/>
    </row>
    <row r="181" spans="1:10">
      <c r="A181" s="176"/>
      <c r="B181" s="176"/>
      <c r="C181" s="178"/>
      <c r="D181" s="179"/>
      <c r="E181" s="179"/>
      <c r="F181" s="179"/>
      <c r="G181" s="179"/>
      <c r="H181" s="179"/>
      <c r="I181" s="179"/>
      <c r="J181" s="179"/>
    </row>
    <row r="182" spans="1:10">
      <c r="A182" s="152">
        <v>750</v>
      </c>
      <c r="B182" s="152"/>
      <c r="C182" s="153" t="s">
        <v>76</v>
      </c>
      <c r="D182" s="154">
        <f t="shared" ref="D182:J182" si="69">D183+D184++D185+D186+D187</f>
        <v>11994</v>
      </c>
      <c r="E182" s="154">
        <f t="shared" si="69"/>
        <v>88280</v>
      </c>
      <c r="F182" s="154">
        <f t="shared" si="69"/>
        <v>0</v>
      </c>
      <c r="G182" s="154">
        <f t="shared" si="69"/>
        <v>64</v>
      </c>
      <c r="H182" s="154">
        <f t="shared" si="69"/>
        <v>84019</v>
      </c>
      <c r="I182" s="154">
        <f t="shared" si="69"/>
        <v>1517</v>
      </c>
      <c r="J182" s="154">
        <f t="shared" si="69"/>
        <v>2680</v>
      </c>
    </row>
    <row r="183" spans="1:10">
      <c r="A183" s="190"/>
      <c r="B183" s="128">
        <v>75011</v>
      </c>
      <c r="C183" s="126" t="s">
        <v>132</v>
      </c>
      <c r="D183" s="191">
        <v>11951</v>
      </c>
      <c r="E183" s="130">
        <f>SUM(F183:J183)</f>
        <v>78708</v>
      </c>
      <c r="F183" s="192"/>
      <c r="G183" s="130">
        <f>61</f>
        <v>61</v>
      </c>
      <c r="H183" s="131">
        <f>67388+3024+535+2867+553+83</f>
        <v>74450</v>
      </c>
      <c r="I183" s="130">
        <v>1517</v>
      </c>
      <c r="J183" s="130">
        <f>2436+244</f>
        <v>2680</v>
      </c>
    </row>
    <row r="184" spans="1:10">
      <c r="A184" s="33"/>
      <c r="B184" s="33">
        <v>75046</v>
      </c>
      <c r="C184" s="34" t="s">
        <v>133</v>
      </c>
      <c r="D184" s="35">
        <v>25</v>
      </c>
      <c r="E184" s="35">
        <f>SUM(F184:J184)</f>
        <v>30</v>
      </c>
      <c r="F184" s="35"/>
      <c r="G184" s="35">
        <v>2</v>
      </c>
      <c r="H184" s="21">
        <v>28</v>
      </c>
      <c r="I184" s="35"/>
      <c r="J184" s="35"/>
    </row>
    <row r="185" spans="1:10">
      <c r="A185" s="33"/>
      <c r="B185" s="33">
        <v>75081</v>
      </c>
      <c r="C185" s="34" t="s">
        <v>78</v>
      </c>
      <c r="D185" s="35"/>
      <c r="E185" s="166">
        <f>G185+H185+I185</f>
        <v>9542</v>
      </c>
      <c r="F185" s="35"/>
      <c r="G185" s="35">
        <v>1</v>
      </c>
      <c r="H185" s="168">
        <f>8577+410+440+27+76+11</f>
        <v>9541</v>
      </c>
      <c r="I185" s="35">
        <v>0</v>
      </c>
      <c r="J185" s="35"/>
    </row>
    <row r="186" spans="1:10">
      <c r="A186" s="33"/>
      <c r="B186" s="33">
        <v>75087</v>
      </c>
      <c r="C186" s="34" t="s">
        <v>134</v>
      </c>
      <c r="D186" s="35">
        <v>18</v>
      </c>
      <c r="E186" s="35">
        <f t="shared" ref="E186:E187" si="70">G186+H186</f>
        <v>0</v>
      </c>
      <c r="F186" s="35"/>
      <c r="G186" s="35"/>
      <c r="H186" s="21"/>
      <c r="I186" s="35"/>
      <c r="J186" s="35"/>
    </row>
    <row r="187" spans="1:10">
      <c r="A187" s="33"/>
      <c r="B187" s="33">
        <v>75095</v>
      </c>
      <c r="C187" s="62" t="s">
        <v>25</v>
      </c>
      <c r="D187" s="35"/>
      <c r="E187" s="35">
        <f t="shared" si="70"/>
        <v>0</v>
      </c>
      <c r="F187" s="35"/>
      <c r="G187" s="35"/>
      <c r="H187" s="21"/>
      <c r="I187" s="35"/>
      <c r="J187" s="35"/>
    </row>
    <row r="188" spans="1:10">
      <c r="A188" s="33"/>
      <c r="B188" s="33"/>
      <c r="C188" s="34"/>
      <c r="D188" s="35"/>
      <c r="E188" s="35"/>
      <c r="F188" s="35"/>
      <c r="G188" s="35"/>
      <c r="H188" s="21"/>
      <c r="I188" s="35"/>
      <c r="J188" s="35"/>
    </row>
    <row r="189" spans="1:10">
      <c r="A189" s="170">
        <v>851</v>
      </c>
      <c r="B189" s="170"/>
      <c r="C189" s="159" t="s">
        <v>83</v>
      </c>
      <c r="D189" s="155">
        <f>D192+D190+D191</f>
        <v>293</v>
      </c>
      <c r="E189" s="155">
        <f>E192+E190+E191</f>
        <v>12116</v>
      </c>
      <c r="F189" s="155">
        <f t="shared" ref="F189:J189" si="71">F192+F190</f>
        <v>0</v>
      </c>
      <c r="G189" s="155">
        <f t="shared" si="71"/>
        <v>0</v>
      </c>
      <c r="H189" s="155">
        <f t="shared" si="71"/>
        <v>12039</v>
      </c>
      <c r="I189" s="155">
        <f t="shared" si="71"/>
        <v>77</v>
      </c>
      <c r="J189" s="155">
        <f t="shared" si="71"/>
        <v>0</v>
      </c>
    </row>
    <row r="190" spans="1:10">
      <c r="A190" s="170"/>
      <c r="B190" s="170">
        <v>85146</v>
      </c>
      <c r="C190" s="159" t="s">
        <v>209</v>
      </c>
      <c r="D190" s="155"/>
      <c r="E190" s="155">
        <f>H190+I190</f>
        <v>12116</v>
      </c>
      <c r="F190" s="35"/>
      <c r="G190" s="35"/>
      <c r="H190" s="21">
        <f>10852+601+469+25+80+12</f>
        <v>12039</v>
      </c>
      <c r="I190" s="35">
        <v>77</v>
      </c>
      <c r="J190" s="35"/>
    </row>
    <row r="191" spans="1:10">
      <c r="A191" s="170"/>
      <c r="B191" s="33">
        <v>85157</v>
      </c>
      <c r="C191" s="34" t="s">
        <v>208</v>
      </c>
      <c r="D191" s="155">
        <v>20</v>
      </c>
      <c r="E191" s="155"/>
      <c r="F191" s="35"/>
      <c r="G191" s="35"/>
      <c r="H191" s="21"/>
      <c r="I191" s="35"/>
      <c r="J191" s="35"/>
    </row>
    <row r="192" spans="1:10">
      <c r="A192" s="152"/>
      <c r="B192" s="152">
        <v>85195</v>
      </c>
      <c r="C192" s="62" t="s">
        <v>25</v>
      </c>
      <c r="D192" s="21">
        <v>273</v>
      </c>
      <c r="E192" s="155">
        <f t="shared" ref="E192" si="72">H192</f>
        <v>0</v>
      </c>
      <c r="F192" s="21"/>
      <c r="G192" s="21"/>
      <c r="H192" s="21"/>
      <c r="I192" s="21"/>
      <c r="J192" s="21"/>
    </row>
    <row r="193" spans="1:10">
      <c r="A193" s="152"/>
      <c r="B193" s="152"/>
      <c r="C193" s="62"/>
      <c r="D193" s="21"/>
      <c r="E193" s="193"/>
      <c r="F193" s="21"/>
      <c r="G193" s="21"/>
      <c r="H193" s="21"/>
      <c r="I193" s="21"/>
      <c r="J193" s="21"/>
    </row>
    <row r="194" spans="1:10">
      <c r="A194" s="33">
        <v>852</v>
      </c>
      <c r="B194" s="33"/>
      <c r="C194" s="159" t="s">
        <v>98</v>
      </c>
      <c r="D194" s="21">
        <f>D195+D196</f>
        <v>35</v>
      </c>
      <c r="E194" s="21">
        <f t="shared" ref="E194:J194" si="73">E195+E196</f>
        <v>0</v>
      </c>
      <c r="F194" s="21">
        <f t="shared" si="73"/>
        <v>0</v>
      </c>
      <c r="G194" s="21">
        <f t="shared" si="73"/>
        <v>0</v>
      </c>
      <c r="H194" s="21">
        <f t="shared" si="73"/>
        <v>0</v>
      </c>
      <c r="I194" s="21">
        <f t="shared" si="73"/>
        <v>0</v>
      </c>
      <c r="J194" s="21">
        <f t="shared" si="73"/>
        <v>0</v>
      </c>
    </row>
    <row r="195" spans="1:10">
      <c r="A195" s="33"/>
      <c r="B195" s="33">
        <v>85202</v>
      </c>
      <c r="C195" s="34" t="s">
        <v>99</v>
      </c>
      <c r="D195" s="21">
        <v>5</v>
      </c>
      <c r="E195" s="62"/>
      <c r="F195" s="21"/>
      <c r="G195" s="21"/>
      <c r="H195" s="21"/>
      <c r="I195" s="21"/>
      <c r="J195" s="21"/>
    </row>
    <row r="196" spans="1:10">
      <c r="A196" s="33"/>
      <c r="B196" s="33">
        <v>85295</v>
      </c>
      <c r="C196" s="86" t="s">
        <v>25</v>
      </c>
      <c r="D196" s="21">
        <v>30</v>
      </c>
      <c r="E196" s="62"/>
      <c r="F196" s="21"/>
      <c r="G196" s="21"/>
      <c r="H196" s="21"/>
      <c r="I196" s="21"/>
      <c r="J196" s="21"/>
    </row>
    <row r="197" spans="1:10">
      <c r="A197" s="33"/>
      <c r="B197" s="33"/>
      <c r="C197" s="34"/>
      <c r="D197" s="21"/>
      <c r="E197" s="62"/>
      <c r="F197" s="21"/>
      <c r="G197" s="21"/>
      <c r="H197" s="21"/>
      <c r="I197" s="21"/>
      <c r="J197" s="21"/>
    </row>
    <row r="198" spans="1:10" ht="25.5">
      <c r="A198" s="170">
        <v>853</v>
      </c>
      <c r="B198" s="170"/>
      <c r="C198" s="159" t="s">
        <v>118</v>
      </c>
      <c r="D198" s="155">
        <f>D199</f>
        <v>0</v>
      </c>
      <c r="E198" s="155">
        <f t="shared" ref="E198:J198" si="74">E199</f>
        <v>1845</v>
      </c>
      <c r="F198" s="155">
        <f t="shared" si="74"/>
        <v>0</v>
      </c>
      <c r="G198" s="155">
        <f t="shared" si="74"/>
        <v>0</v>
      </c>
      <c r="H198" s="154">
        <f t="shared" si="74"/>
        <v>1845</v>
      </c>
      <c r="I198" s="155">
        <f t="shared" si="74"/>
        <v>0</v>
      </c>
      <c r="J198" s="155">
        <f t="shared" si="74"/>
        <v>0</v>
      </c>
    </row>
    <row r="199" spans="1:10">
      <c r="A199" s="33"/>
      <c r="B199" s="33">
        <v>85321</v>
      </c>
      <c r="C199" s="34" t="s">
        <v>119</v>
      </c>
      <c r="D199" s="35"/>
      <c r="E199" s="166">
        <f>SUM(F199:H199)</f>
        <v>1845</v>
      </c>
      <c r="F199" s="35"/>
      <c r="G199" s="35"/>
      <c r="H199" s="168">
        <f>821+727+125+18+39+26+71+15+3</f>
        <v>1845</v>
      </c>
      <c r="I199" s="35"/>
      <c r="J199" s="35"/>
    </row>
    <row r="200" spans="1:10">
      <c r="A200" s="33"/>
      <c r="B200" s="33"/>
      <c r="C200" s="34"/>
      <c r="D200" s="21"/>
      <c r="E200" s="62"/>
      <c r="F200" s="21"/>
      <c r="G200" s="21"/>
      <c r="H200" s="21"/>
      <c r="I200" s="21"/>
      <c r="J200" s="21"/>
    </row>
    <row r="201" spans="1:10">
      <c r="A201" s="33">
        <v>855</v>
      </c>
      <c r="B201" s="33"/>
      <c r="C201" s="159" t="s">
        <v>110</v>
      </c>
      <c r="D201" s="35">
        <f>D202</f>
        <v>1</v>
      </c>
      <c r="E201" s="35">
        <f>E202+E203</f>
        <v>4029</v>
      </c>
      <c r="F201" s="35">
        <f t="shared" ref="F201:J201" si="75">F202+F203</f>
        <v>0</v>
      </c>
      <c r="G201" s="35">
        <f t="shared" si="75"/>
        <v>0</v>
      </c>
      <c r="H201" s="21">
        <f t="shared" si="75"/>
        <v>4004</v>
      </c>
      <c r="I201" s="35">
        <f t="shared" si="75"/>
        <v>0</v>
      </c>
      <c r="J201" s="21">
        <f t="shared" si="75"/>
        <v>25</v>
      </c>
    </row>
    <row r="202" spans="1:10" ht="38.25">
      <c r="A202" s="33"/>
      <c r="B202" s="33">
        <v>85515</v>
      </c>
      <c r="C202" s="34" t="s">
        <v>136</v>
      </c>
      <c r="D202" s="35">
        <v>1</v>
      </c>
      <c r="E202" s="35">
        <f t="shared" ref="E202:E203" si="76">SUM(F202:J202)</f>
        <v>3938</v>
      </c>
      <c r="F202" s="35"/>
      <c r="G202" s="35"/>
      <c r="H202" s="21">
        <f>3540+168+35+158+32+5</f>
        <v>3938</v>
      </c>
      <c r="I202" s="35"/>
      <c r="J202" s="21"/>
    </row>
    <row r="203" spans="1:10">
      <c r="A203" s="33"/>
      <c r="B203" s="33">
        <v>85516</v>
      </c>
      <c r="C203" s="34" t="s">
        <v>217</v>
      </c>
      <c r="D203" s="35"/>
      <c r="E203" s="35">
        <f t="shared" si="76"/>
        <v>91</v>
      </c>
      <c r="F203" s="35"/>
      <c r="G203" s="35"/>
      <c r="H203" s="21">
        <f>59+2+4+1</f>
        <v>66</v>
      </c>
      <c r="I203" s="35"/>
      <c r="J203" s="21">
        <v>25</v>
      </c>
    </row>
    <row r="204" spans="1:10">
      <c r="A204" s="33"/>
      <c r="B204" s="33"/>
      <c r="C204" s="34"/>
      <c r="D204" s="21"/>
      <c r="E204" s="62"/>
      <c r="F204" s="21"/>
      <c r="G204" s="21"/>
      <c r="H204" s="21"/>
      <c r="I204" s="21"/>
      <c r="J204" s="21"/>
    </row>
    <row r="205" spans="1:10">
      <c r="A205" s="149"/>
      <c r="B205" s="149"/>
      <c r="C205" s="150" t="s">
        <v>137</v>
      </c>
      <c r="D205" s="151">
        <f>D210+D214+D217+D223+D220</f>
        <v>1410</v>
      </c>
      <c r="E205" s="151">
        <f>E207+E210+E214+E217+E220+E223</f>
        <v>43186</v>
      </c>
      <c r="F205" s="151">
        <f t="shared" ref="F205:J205" si="77">F207+F210+F214+F217+F220+F223</f>
        <v>33565</v>
      </c>
      <c r="G205" s="151">
        <f t="shared" si="77"/>
        <v>360</v>
      </c>
      <c r="H205" s="151">
        <f t="shared" si="77"/>
        <v>9261</v>
      </c>
      <c r="I205" s="151">
        <f t="shared" si="77"/>
        <v>0</v>
      </c>
      <c r="J205" s="151">
        <f t="shared" si="77"/>
        <v>0</v>
      </c>
    </row>
    <row r="206" spans="1:10">
      <c r="A206" s="176"/>
      <c r="B206" s="176"/>
      <c r="C206" s="178"/>
      <c r="D206" s="179"/>
      <c r="E206" s="179"/>
      <c r="F206" s="179"/>
      <c r="G206" s="179"/>
      <c r="H206" s="179"/>
      <c r="I206" s="179"/>
      <c r="J206" s="179"/>
    </row>
    <row r="207" spans="1:10">
      <c r="A207" s="33">
        <v>630</v>
      </c>
      <c r="B207" s="33"/>
      <c r="C207" s="159" t="s">
        <v>138</v>
      </c>
      <c r="D207" s="35"/>
      <c r="E207" s="35">
        <f t="shared" ref="E207:J207" si="78">E208</f>
        <v>106</v>
      </c>
      <c r="F207" s="35">
        <f t="shared" si="78"/>
        <v>106</v>
      </c>
      <c r="G207" s="35">
        <f t="shared" si="78"/>
        <v>0</v>
      </c>
      <c r="H207" s="21">
        <f t="shared" si="78"/>
        <v>0</v>
      </c>
      <c r="I207" s="35">
        <f t="shared" si="78"/>
        <v>0</v>
      </c>
      <c r="J207" s="35">
        <f t="shared" si="78"/>
        <v>0</v>
      </c>
    </row>
    <row r="208" spans="1:10">
      <c r="A208" s="33"/>
      <c r="B208" s="33">
        <v>63095</v>
      </c>
      <c r="C208" s="34" t="s">
        <v>25</v>
      </c>
      <c r="D208" s="35"/>
      <c r="E208" s="35">
        <f>SUM(F208:J208)</f>
        <v>106</v>
      </c>
      <c r="F208" s="35">
        <f>96+4+6</f>
        <v>106</v>
      </c>
      <c r="G208" s="35"/>
      <c r="H208" s="21"/>
      <c r="I208" s="35"/>
      <c r="J208" s="35"/>
    </row>
    <row r="209" spans="1:10">
      <c r="A209" s="176"/>
      <c r="B209" s="176"/>
      <c r="C209" s="178"/>
      <c r="D209" s="179"/>
      <c r="E209" s="179"/>
      <c r="F209" s="179"/>
      <c r="G209" s="179"/>
      <c r="H209" s="179"/>
      <c r="I209" s="179"/>
      <c r="J209" s="179"/>
    </row>
    <row r="210" spans="1:10">
      <c r="A210" s="152">
        <v>750</v>
      </c>
      <c r="B210" s="152"/>
      <c r="C210" s="153" t="s">
        <v>76</v>
      </c>
      <c r="D210" s="21"/>
      <c r="E210" s="21">
        <f t="shared" ref="E210:J210" si="79">E212+E211</f>
        <v>33459</v>
      </c>
      <c r="F210" s="21">
        <f t="shared" si="79"/>
        <v>33459</v>
      </c>
      <c r="G210" s="21">
        <f t="shared" si="79"/>
        <v>0</v>
      </c>
      <c r="H210" s="21">
        <f t="shared" si="79"/>
        <v>0</v>
      </c>
      <c r="I210" s="21">
        <f t="shared" si="79"/>
        <v>0</v>
      </c>
      <c r="J210" s="21">
        <f t="shared" si="79"/>
        <v>0</v>
      </c>
    </row>
    <row r="211" spans="1:10">
      <c r="A211" s="170"/>
      <c r="B211" s="170">
        <v>75011</v>
      </c>
      <c r="C211" s="159" t="s">
        <v>132</v>
      </c>
      <c r="D211" s="35"/>
      <c r="E211" s="35">
        <f t="shared" ref="E211:E212" si="80">SUM(F211:J211)</f>
        <v>33246</v>
      </c>
      <c r="F211" s="35">
        <f>29919+1413+1769+88+57</f>
        <v>33246</v>
      </c>
      <c r="G211" s="35"/>
      <c r="H211" s="21"/>
      <c r="I211" s="35"/>
      <c r="J211" s="35"/>
    </row>
    <row r="212" spans="1:10" ht="25.5">
      <c r="A212" s="170"/>
      <c r="B212" s="170">
        <v>75084</v>
      </c>
      <c r="C212" s="159" t="s">
        <v>139</v>
      </c>
      <c r="D212" s="35"/>
      <c r="E212" s="35">
        <f t="shared" si="80"/>
        <v>213</v>
      </c>
      <c r="F212" s="35">
        <f>209+2+2</f>
        <v>213</v>
      </c>
      <c r="G212" s="35"/>
      <c r="H212" s="21"/>
      <c r="I212" s="35"/>
      <c r="J212" s="35"/>
    </row>
    <row r="213" spans="1:10">
      <c r="A213" s="170"/>
      <c r="B213" s="170"/>
      <c r="C213" s="159"/>
      <c r="D213" s="35"/>
      <c r="E213" s="35"/>
      <c r="F213" s="35"/>
      <c r="G213" s="35"/>
      <c r="H213" s="21"/>
      <c r="I213" s="35"/>
      <c r="J213" s="35"/>
    </row>
    <row r="214" spans="1:10">
      <c r="A214" s="33">
        <v>758</v>
      </c>
      <c r="B214" s="33"/>
      <c r="C214" s="159" t="s">
        <v>95</v>
      </c>
      <c r="D214" s="155"/>
      <c r="E214" s="155">
        <f>E215</f>
        <v>9261</v>
      </c>
      <c r="F214" s="155">
        <f t="shared" ref="F214:J214" si="81">F215</f>
        <v>0</v>
      </c>
      <c r="G214" s="155">
        <f t="shared" si="81"/>
        <v>0</v>
      </c>
      <c r="H214" s="154">
        <f t="shared" si="81"/>
        <v>9261</v>
      </c>
      <c r="I214" s="155">
        <f t="shared" si="81"/>
        <v>0</v>
      </c>
      <c r="J214" s="155">
        <f t="shared" si="81"/>
        <v>0</v>
      </c>
    </row>
    <row r="215" spans="1:10">
      <c r="A215" s="174"/>
      <c r="B215" s="170">
        <v>75818</v>
      </c>
      <c r="C215" s="159" t="s">
        <v>142</v>
      </c>
      <c r="D215" s="175"/>
      <c r="E215" s="35">
        <f>SUM(F215:J215)</f>
        <v>9261</v>
      </c>
      <c r="F215" s="155"/>
      <c r="G215" s="175"/>
      <c r="H215" s="154">
        <f>5075+4042+144</f>
        <v>9261</v>
      </c>
      <c r="I215" s="175"/>
      <c r="J215" s="175"/>
    </row>
    <row r="216" spans="1:10">
      <c r="A216" s="170"/>
      <c r="B216" s="170"/>
      <c r="C216" s="159"/>
      <c r="D216" s="35"/>
      <c r="E216" s="35"/>
      <c r="F216" s="35"/>
      <c r="G216" s="35"/>
      <c r="H216" s="21"/>
      <c r="I216" s="35"/>
      <c r="J216" s="35"/>
    </row>
    <row r="217" spans="1:10">
      <c r="A217" s="170">
        <v>851</v>
      </c>
      <c r="B217" s="170"/>
      <c r="C217" s="159" t="s">
        <v>83</v>
      </c>
      <c r="D217" s="35"/>
      <c r="E217" s="35">
        <f>E218</f>
        <v>350</v>
      </c>
      <c r="F217" s="35">
        <f t="shared" ref="F217:J217" si="82">F218</f>
        <v>0</v>
      </c>
      <c r="G217" s="35">
        <f t="shared" si="82"/>
        <v>350</v>
      </c>
      <c r="H217" s="21">
        <f t="shared" si="82"/>
        <v>0</v>
      </c>
      <c r="I217" s="35">
        <f t="shared" si="82"/>
        <v>0</v>
      </c>
      <c r="J217" s="35">
        <f t="shared" si="82"/>
        <v>0</v>
      </c>
    </row>
    <row r="218" spans="1:10">
      <c r="A218" s="170"/>
      <c r="B218" s="170">
        <v>85195</v>
      </c>
      <c r="C218" s="159" t="s">
        <v>143</v>
      </c>
      <c r="D218" s="35"/>
      <c r="E218" s="120">
        <f>SUM(F218:J218)</f>
        <v>350</v>
      </c>
      <c r="F218" s="35"/>
      <c r="G218" s="35">
        <v>350</v>
      </c>
      <c r="H218" s="21"/>
      <c r="I218" s="35"/>
      <c r="J218" s="35"/>
    </row>
    <row r="219" spans="1:10">
      <c r="A219" s="170"/>
      <c r="B219" s="170"/>
      <c r="C219" s="159"/>
      <c r="D219" s="35"/>
      <c r="E219" s="35"/>
      <c r="F219" s="35"/>
      <c r="G219" s="35"/>
      <c r="H219" s="21"/>
      <c r="I219" s="35"/>
      <c r="J219" s="35"/>
    </row>
    <row r="220" spans="1:10" ht="25.5">
      <c r="A220" s="152">
        <v>853</v>
      </c>
      <c r="B220" s="152"/>
      <c r="C220" s="194" t="s">
        <v>118</v>
      </c>
      <c r="D220" s="21">
        <f t="shared" ref="D220:J220" si="83">D221</f>
        <v>1410</v>
      </c>
      <c r="E220" s="21">
        <f t="shared" si="83"/>
        <v>0</v>
      </c>
      <c r="F220" s="21">
        <f t="shared" si="83"/>
        <v>0</v>
      </c>
      <c r="G220" s="21">
        <f t="shared" si="83"/>
        <v>0</v>
      </c>
      <c r="H220" s="21">
        <f t="shared" si="83"/>
        <v>0</v>
      </c>
      <c r="I220" s="21">
        <f t="shared" si="83"/>
        <v>0</v>
      </c>
      <c r="J220" s="21">
        <f t="shared" si="83"/>
        <v>0</v>
      </c>
    </row>
    <row r="221" spans="1:10">
      <c r="A221" s="96"/>
      <c r="B221" s="61">
        <v>85333</v>
      </c>
      <c r="C221" s="62" t="s">
        <v>144</v>
      </c>
      <c r="D221" s="21">
        <v>1410</v>
      </c>
      <c r="E221" s="193">
        <f>SUM(F221:J221)</f>
        <v>0</v>
      </c>
      <c r="F221" s="97"/>
      <c r="G221" s="97"/>
      <c r="H221" s="97"/>
      <c r="I221" s="97"/>
      <c r="J221" s="21"/>
    </row>
    <row r="222" spans="1:10">
      <c r="A222" s="170"/>
      <c r="B222" s="170"/>
      <c r="C222" s="159"/>
      <c r="D222" s="35"/>
      <c r="E222" s="35"/>
      <c r="F222" s="35"/>
      <c r="G222" s="35"/>
      <c r="H222" s="21"/>
      <c r="I222" s="35"/>
      <c r="J222" s="35"/>
    </row>
    <row r="223" spans="1:10" ht="25.5">
      <c r="A223" s="152">
        <v>925</v>
      </c>
      <c r="B223" s="152"/>
      <c r="C223" s="194" t="s">
        <v>39</v>
      </c>
      <c r="D223" s="21"/>
      <c r="E223" s="21">
        <f>E224</f>
        <v>10</v>
      </c>
      <c r="F223" s="21">
        <f t="shared" ref="F223:J223" si="84">F224</f>
        <v>0</v>
      </c>
      <c r="G223" s="21">
        <f t="shared" si="84"/>
        <v>10</v>
      </c>
      <c r="H223" s="21">
        <f t="shared" si="84"/>
        <v>0</v>
      </c>
      <c r="I223" s="21">
        <f t="shared" si="84"/>
        <v>0</v>
      </c>
      <c r="J223" s="21">
        <f t="shared" si="84"/>
        <v>0</v>
      </c>
    </row>
    <row r="224" spans="1:10">
      <c r="A224" s="96"/>
      <c r="B224" s="61">
        <v>92595</v>
      </c>
      <c r="C224" s="62" t="s">
        <v>25</v>
      </c>
      <c r="D224" s="97"/>
      <c r="E224" s="193">
        <f>SUM(F224:J224)</f>
        <v>10</v>
      </c>
      <c r="F224" s="97"/>
      <c r="G224" s="97">
        <v>10</v>
      </c>
      <c r="H224" s="97"/>
      <c r="I224" s="97"/>
      <c r="J224" s="21"/>
    </row>
    <row r="225" spans="1:10">
      <c r="A225" s="152"/>
      <c r="B225" s="152"/>
      <c r="C225" s="153"/>
      <c r="D225" s="21"/>
      <c r="E225" s="21"/>
      <c r="F225" s="21"/>
      <c r="G225" s="21"/>
      <c r="H225" s="21"/>
      <c r="I225" s="21"/>
      <c r="J225" s="21"/>
    </row>
    <row r="226" spans="1:10" ht="25.5">
      <c r="A226" s="149"/>
      <c r="B226" s="149"/>
      <c r="C226" s="150" t="s">
        <v>145</v>
      </c>
      <c r="D226" s="151">
        <f>D230</f>
        <v>90</v>
      </c>
      <c r="E226" s="151">
        <f t="shared" ref="E226:J226" si="85">E230+E227</f>
        <v>657</v>
      </c>
      <c r="F226" s="151">
        <f t="shared" si="85"/>
        <v>657</v>
      </c>
      <c r="G226" s="151">
        <f t="shared" si="85"/>
        <v>0</v>
      </c>
      <c r="H226" s="151">
        <f t="shared" si="85"/>
        <v>0</v>
      </c>
      <c r="I226" s="151">
        <f t="shared" si="85"/>
        <v>0</v>
      </c>
      <c r="J226" s="151">
        <f t="shared" si="85"/>
        <v>0</v>
      </c>
    </row>
    <row r="227" spans="1:10">
      <c r="A227" s="152">
        <v>710</v>
      </c>
      <c r="B227" s="195"/>
      <c r="C227" s="153" t="s">
        <v>33</v>
      </c>
      <c r="D227" s="154"/>
      <c r="E227" s="154">
        <f>E228</f>
        <v>657</v>
      </c>
      <c r="F227" s="154">
        <f t="shared" ref="F227:J227" si="86">F228</f>
        <v>657</v>
      </c>
      <c r="G227" s="154">
        <f t="shared" si="86"/>
        <v>0</v>
      </c>
      <c r="H227" s="154">
        <f t="shared" si="86"/>
        <v>0</v>
      </c>
      <c r="I227" s="154">
        <f t="shared" si="86"/>
        <v>0</v>
      </c>
      <c r="J227" s="154">
        <f t="shared" si="86"/>
        <v>0</v>
      </c>
    </row>
    <row r="228" spans="1:10">
      <c r="A228" s="61"/>
      <c r="B228" s="61">
        <v>71035</v>
      </c>
      <c r="C228" s="62" t="s">
        <v>146</v>
      </c>
      <c r="D228" s="21"/>
      <c r="E228" s="21">
        <f>SUM(F228:J228)</f>
        <v>657</v>
      </c>
      <c r="F228" s="21">
        <v>657</v>
      </c>
      <c r="G228" s="21"/>
      <c r="H228" s="21"/>
      <c r="I228" s="21"/>
      <c r="J228" s="21"/>
    </row>
    <row r="229" spans="1:10">
      <c r="A229" s="33"/>
      <c r="B229" s="33"/>
      <c r="C229" s="34"/>
      <c r="D229" s="35"/>
      <c r="E229" s="35"/>
      <c r="F229" s="21"/>
      <c r="G229" s="35"/>
      <c r="H229" s="21"/>
      <c r="I229" s="35"/>
      <c r="J229" s="35"/>
    </row>
    <row r="230" spans="1:10">
      <c r="A230" s="170">
        <v>750</v>
      </c>
      <c r="B230" s="170"/>
      <c r="C230" s="159" t="s">
        <v>76</v>
      </c>
      <c r="D230" s="35">
        <f t="shared" ref="D230:J230" si="87">D231</f>
        <v>90</v>
      </c>
      <c r="E230" s="35">
        <f t="shared" si="87"/>
        <v>0</v>
      </c>
      <c r="F230" s="35">
        <f t="shared" si="87"/>
        <v>0</v>
      </c>
      <c r="G230" s="35">
        <f t="shared" si="87"/>
        <v>0</v>
      </c>
      <c r="H230" s="21">
        <f t="shared" si="87"/>
        <v>0</v>
      </c>
      <c r="I230" s="35">
        <f t="shared" si="87"/>
        <v>0</v>
      </c>
      <c r="J230" s="35">
        <f t="shared" si="87"/>
        <v>0</v>
      </c>
    </row>
    <row r="231" spans="1:10">
      <c r="A231" s="170"/>
      <c r="B231" s="170">
        <v>75011</v>
      </c>
      <c r="C231" s="159" t="s">
        <v>147</v>
      </c>
      <c r="D231" s="35">
        <v>90</v>
      </c>
      <c r="E231" s="35">
        <f>SUM(F231:J231)</f>
        <v>0</v>
      </c>
      <c r="F231" s="35"/>
      <c r="G231" s="35"/>
      <c r="H231" s="21"/>
      <c r="I231" s="35"/>
      <c r="J231" s="35"/>
    </row>
    <row r="232" spans="1:10">
      <c r="A232" s="170"/>
      <c r="B232" s="170"/>
      <c r="C232" s="159"/>
      <c r="D232" s="35"/>
      <c r="E232" s="35"/>
      <c r="F232" s="35"/>
      <c r="G232" s="35"/>
      <c r="H232" s="21"/>
      <c r="I232" s="35"/>
      <c r="J232" s="35"/>
    </row>
    <row r="233" spans="1:10">
      <c r="A233" s="149"/>
      <c r="B233" s="149"/>
      <c r="C233" s="150" t="s">
        <v>210</v>
      </c>
      <c r="D233" s="151">
        <f>D237</f>
        <v>0</v>
      </c>
      <c r="E233" s="151">
        <f t="shared" ref="E233:J233" si="88">E237+E234</f>
        <v>4785</v>
      </c>
      <c r="F233" s="151">
        <f t="shared" si="88"/>
        <v>4785</v>
      </c>
      <c r="G233" s="151">
        <f t="shared" si="88"/>
        <v>0</v>
      </c>
      <c r="H233" s="151">
        <f t="shared" si="88"/>
        <v>0</v>
      </c>
      <c r="I233" s="151">
        <f t="shared" si="88"/>
        <v>0</v>
      </c>
      <c r="J233" s="151">
        <f t="shared" si="88"/>
        <v>0</v>
      </c>
    </row>
    <row r="234" spans="1:10">
      <c r="A234" s="170">
        <v>755</v>
      </c>
      <c r="B234" s="170"/>
      <c r="C234" s="159" t="s">
        <v>140</v>
      </c>
      <c r="D234" s="35"/>
      <c r="E234" s="155">
        <f t="shared" ref="E234:J234" si="89">E235</f>
        <v>4785</v>
      </c>
      <c r="F234" s="35">
        <f t="shared" si="89"/>
        <v>4785</v>
      </c>
      <c r="G234" s="35">
        <f t="shared" si="89"/>
        <v>0</v>
      </c>
      <c r="H234" s="21">
        <f t="shared" si="89"/>
        <v>0</v>
      </c>
      <c r="I234" s="35">
        <f t="shared" si="89"/>
        <v>0</v>
      </c>
      <c r="J234" s="35">
        <f t="shared" si="89"/>
        <v>0</v>
      </c>
    </row>
    <row r="235" spans="1:10">
      <c r="A235" s="170"/>
      <c r="B235" s="170">
        <v>75515</v>
      </c>
      <c r="C235" s="159" t="s">
        <v>141</v>
      </c>
      <c r="D235" s="35"/>
      <c r="E235" s="35">
        <f>SUM(F235:J235)</f>
        <v>4785</v>
      </c>
      <c r="F235" s="35">
        <f>0+4785</f>
        <v>4785</v>
      </c>
      <c r="G235" s="35"/>
      <c r="H235" s="21"/>
      <c r="I235" s="35"/>
      <c r="J235" s="35"/>
    </row>
    <row r="236" spans="1:10">
      <c r="A236" s="170"/>
      <c r="B236" s="170"/>
      <c r="C236" s="159"/>
      <c r="D236" s="35"/>
      <c r="E236" s="35"/>
      <c r="F236" s="35"/>
      <c r="G236" s="35"/>
      <c r="H236" s="21"/>
      <c r="I236" s="35"/>
      <c r="J236" s="35"/>
    </row>
    <row r="237" spans="1:10">
      <c r="A237" s="196"/>
      <c r="B237" s="196"/>
      <c r="C237" s="197"/>
      <c r="D237" s="102"/>
      <c r="E237" s="102"/>
      <c r="F237" s="102"/>
      <c r="G237" s="102"/>
      <c r="H237" s="102"/>
      <c r="I237" s="102"/>
      <c r="J237" s="102"/>
    </row>
  </sheetData>
  <mergeCells count="15">
    <mergeCell ref="A11:J11"/>
    <mergeCell ref="A12:J12"/>
    <mergeCell ref="A13:J13"/>
    <mergeCell ref="F15:J15"/>
    <mergeCell ref="F16:F17"/>
    <mergeCell ref="G16:G17"/>
    <mergeCell ref="H16:H17"/>
    <mergeCell ref="I16:I17"/>
    <mergeCell ref="J16:J17"/>
    <mergeCell ref="A15:A18"/>
    <mergeCell ref="B15:B18"/>
    <mergeCell ref="C15:C18"/>
    <mergeCell ref="D15:D17"/>
    <mergeCell ref="E15:E17"/>
    <mergeCell ref="D18:J18"/>
  </mergeCells>
  <pageMargins left="0.51181102362204722" right="0.31496062992125984" top="0.55118110236220474" bottom="0.35433070866141736" header="0.31496062992125984" footer="0.31496062992125984"/>
  <pageSetup paperSize="9" scale="68" fitToHeight="0" orientation="portrait" r:id="rId1"/>
  <headerFooter>
    <oddFooter>Strona &amp;P z &amp;N</oddFooter>
  </headerFooter>
  <rowBreaks count="3" manualBreakCount="3">
    <brk id="85" max="9" man="1"/>
    <brk id="146" max="9" man="1"/>
    <brk id="21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Załącznik nr 1</vt:lpstr>
      <vt:lpstr>'Załącznik nr 1'!Obszar_wydruku</vt:lpstr>
      <vt:lpstr>'Załącznik nr 1'!Tytuły_wydruku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Joanna Wieczorek</cp:lastModifiedBy>
  <cp:lastPrinted>2024-06-18T06:18:42Z</cp:lastPrinted>
  <dcterms:created xsi:type="dcterms:W3CDTF">2006-10-11T08:10:34Z</dcterms:created>
  <dcterms:modified xsi:type="dcterms:W3CDTF">2024-06-20T11:51:21Z</dcterms:modified>
</cp:coreProperties>
</file>